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80" windowWidth="15390" windowHeight="5175" tabRatio="599"/>
  </bookViews>
  <sheets>
    <sheet name="COMPRAS DEL MES " sheetId="38" r:id="rId1"/>
    <sheet name="PIERNA" sheetId="1" r:id="rId2"/>
    <sheet name="ARRACHERA " sheetId="85" r:id="rId3"/>
    <sheet name="NANA" sheetId="111" r:id="rId4"/>
    <sheet name="BUCHE  SWIFT     Y   I B P " sheetId="3" r:id="rId5"/>
    <sheet name="CONTRA SWIFT      NATIONAL   " sheetId="57" r:id="rId6"/>
    <sheet name="CORBATA SMITHFIELD" sheetId="108" r:id="rId7"/>
    <sheet name="CUERO BELLY FARM" sheetId="8" r:id="rId8"/>
    <sheet name="CUERO COMBO " sheetId="116" r:id="rId9"/>
    <sheet name="MENUDO EXCELL   I B P" sheetId="40" r:id="rId10"/>
    <sheet name="ESP. CARNERO" sheetId="54" r:id="rId11"/>
    <sheet name="SESOS COPA" sheetId="14" r:id="rId12"/>
    <sheet name="SESOS MARQUETA" sheetId="117" r:id="rId13"/>
    <sheet name="FILETE BASA" sheetId="65" r:id="rId14"/>
    <sheet name="LENGUA DE RES" sheetId="72" r:id="rId15"/>
    <sheet name="LENGUA DE CERDO " sheetId="118" r:id="rId16"/>
    <sheet name="PAVO ENTERO" sheetId="94" r:id="rId17"/>
    <sheet name="Hoja3" sheetId="113" r:id="rId18"/>
    <sheet name="Hoja4" sheetId="114" r:id="rId19"/>
    <sheet name="Hoja5" sheetId="115" r:id="rId20"/>
  </sheets>
  <calcPr calcId="144525"/>
  <fileRecoveryPr autoRecover="0"/>
</workbook>
</file>

<file path=xl/calcChain.xml><?xml version="1.0" encoding="utf-8"?>
<calcChain xmlns="http://schemas.openxmlformats.org/spreadsheetml/2006/main">
  <c r="S69" i="38" l="1"/>
  <c r="T44" i="38" l="1"/>
  <c r="T52" i="38"/>
  <c r="T74" i="38" l="1"/>
  <c r="Q5" i="14" l="1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2" i="14" s="1"/>
  <c r="M9" i="14"/>
  <c r="O9" i="14" s="1"/>
  <c r="M8" i="14"/>
  <c r="O8" i="14" s="1"/>
  <c r="P5" i="111"/>
  <c r="Q5" i="111"/>
  <c r="M9" i="111"/>
  <c r="M10" i="111"/>
  <c r="M11" i="111"/>
  <c r="M12" i="111"/>
  <c r="M13" i="111"/>
  <c r="M14" i="111"/>
  <c r="M15" i="111"/>
  <c r="M16" i="111"/>
  <c r="M17" i="111"/>
  <c r="M18" i="111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O18" i="111"/>
  <c r="O17" i="111"/>
  <c r="O16" i="111"/>
  <c r="M77" i="111"/>
  <c r="O14" i="111"/>
  <c r="O13" i="111"/>
  <c r="O12" i="111"/>
  <c r="O11" i="111"/>
  <c r="O10" i="111"/>
  <c r="O9" i="111"/>
  <c r="AD58" i="3"/>
  <c r="AF61" i="3" s="1"/>
  <c r="AE57" i="3"/>
  <c r="AG57" i="3" s="1"/>
  <c r="AE56" i="3"/>
  <c r="AG56" i="3" s="1"/>
  <c r="AE55" i="3"/>
  <c r="AG55" i="3" s="1"/>
  <c r="AE54" i="3"/>
  <c r="AG54" i="3" s="1"/>
  <c r="AE53" i="3"/>
  <c r="AG53" i="3" s="1"/>
  <c r="AE52" i="3"/>
  <c r="AG52" i="3" s="1"/>
  <c r="AE51" i="3"/>
  <c r="AG51" i="3" s="1"/>
  <c r="AE50" i="3"/>
  <c r="AG50" i="3" s="1"/>
  <c r="AE49" i="3"/>
  <c r="AG49" i="3" s="1"/>
  <c r="AE48" i="3"/>
  <c r="AG48" i="3" s="1"/>
  <c r="AE47" i="3"/>
  <c r="AG47" i="3" s="1"/>
  <c r="AE46" i="3"/>
  <c r="AG46" i="3" s="1"/>
  <c r="AE45" i="3"/>
  <c r="AG45" i="3" s="1"/>
  <c r="AE44" i="3"/>
  <c r="AG44" i="3" s="1"/>
  <c r="AE43" i="3"/>
  <c r="AG43" i="3" s="1"/>
  <c r="AE42" i="3"/>
  <c r="AG42" i="3" s="1"/>
  <c r="AE41" i="3"/>
  <c r="AG41" i="3" s="1"/>
  <c r="AE40" i="3"/>
  <c r="AG40" i="3" s="1"/>
  <c r="AE39" i="3"/>
  <c r="AG39" i="3" s="1"/>
  <c r="AE38" i="3"/>
  <c r="AG38" i="3" s="1"/>
  <c r="AE37" i="3"/>
  <c r="AG37" i="3" s="1"/>
  <c r="AE36" i="3"/>
  <c r="AG36" i="3" s="1"/>
  <c r="AE35" i="3"/>
  <c r="AG35" i="3" s="1"/>
  <c r="AE34" i="3"/>
  <c r="AG34" i="3" s="1"/>
  <c r="AE33" i="3"/>
  <c r="AG33" i="3" s="1"/>
  <c r="AE32" i="3"/>
  <c r="AG32" i="3" s="1"/>
  <c r="AE31" i="3"/>
  <c r="AG31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E16" i="3"/>
  <c r="AG16" i="3" s="1"/>
  <c r="AE15" i="3"/>
  <c r="AG15" i="3" s="1"/>
  <c r="AE14" i="3"/>
  <c r="AG14" i="3" s="1"/>
  <c r="AE13" i="3"/>
  <c r="AG13" i="3" s="1"/>
  <c r="AE12" i="3"/>
  <c r="AG12" i="3" s="1"/>
  <c r="AE11" i="3"/>
  <c r="AG11" i="3" s="1"/>
  <c r="AE10" i="3"/>
  <c r="AG10" i="3" s="1"/>
  <c r="AE9" i="3"/>
  <c r="AE58" i="3" s="1"/>
  <c r="O10" i="14" l="1"/>
  <c r="O92" i="14" s="1"/>
  <c r="O15" i="111"/>
  <c r="O77" i="111" s="1"/>
  <c r="AG9" i="3"/>
  <c r="AG58" i="3" s="1"/>
  <c r="D9" i="14"/>
  <c r="F9" i="14" s="1"/>
  <c r="D8" i="14"/>
  <c r="F8" i="14" s="1"/>
  <c r="NU33" i="1"/>
  <c r="NU32" i="1"/>
  <c r="C96" i="54"/>
  <c r="E99" i="54" s="1"/>
  <c r="N95" i="14" l="1"/>
  <c r="P5" i="14"/>
  <c r="N82" i="111"/>
  <c r="AF63" i="3"/>
  <c r="AH6" i="3"/>
  <c r="AI6" i="3" s="1"/>
  <c r="F28" i="116"/>
  <c r="F27" i="116"/>
  <c r="B27" i="38" l="1"/>
  <c r="I72" i="38" l="1"/>
  <c r="T73" i="38"/>
  <c r="S72" i="38"/>
  <c r="T72" i="38" s="1"/>
  <c r="S73" i="38"/>
  <c r="S74" i="38"/>
  <c r="S75" i="38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M71" i="65" s="1"/>
  <c r="Q73" i="38"/>
  <c r="O8" i="65" l="1"/>
  <c r="O71" i="65" s="1"/>
  <c r="N74" i="65" l="1"/>
  <c r="P5" i="65"/>
  <c r="Q5" i="65" s="1"/>
  <c r="Q80" i="38" l="1"/>
  <c r="Q76" i="38"/>
  <c r="Q79" i="38" l="1"/>
  <c r="Q78" i="38"/>
  <c r="Q77" i="38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E36" i="118" l="1"/>
  <c r="G5" i="118"/>
  <c r="H5" i="118" s="1"/>
  <c r="Y5" i="54" l="1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X96" i="54" s="1"/>
  <c r="W101" i="54" s="1"/>
  <c r="Z5" i="54"/>
  <c r="Z1" i="54"/>
  <c r="V77" i="57" l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77" i="57"/>
  <c r="HZ5" i="1"/>
  <c r="II5" i="1"/>
  <c r="HV32" i="1"/>
  <c r="HX32" i="1"/>
  <c r="IE32" i="1"/>
  <c r="IG32" i="1"/>
  <c r="HX33" i="1"/>
  <c r="IG33" i="1"/>
  <c r="HO32" i="1"/>
  <c r="HO33" i="1" s="1"/>
  <c r="HM32" i="1"/>
  <c r="HQ5" i="1"/>
  <c r="HF32" i="1"/>
  <c r="HF33" i="1" s="1"/>
  <c r="HD32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2" i="1"/>
  <c r="IP32" i="1"/>
  <c r="IW32" i="1"/>
  <c r="IY32" i="1"/>
  <c r="JF32" i="1"/>
  <c r="JH32" i="1"/>
  <c r="JO32" i="1"/>
  <c r="JQ32" i="1"/>
  <c r="JX32" i="1"/>
  <c r="JZ32" i="1"/>
  <c r="KG32" i="1"/>
  <c r="KI32" i="1"/>
  <c r="KP32" i="1"/>
  <c r="KR32" i="1"/>
  <c r="KY32" i="1"/>
  <c r="LA32" i="1"/>
  <c r="LH32" i="1"/>
  <c r="LJ32" i="1"/>
  <c r="LQ32" i="1"/>
  <c r="LS32" i="1"/>
  <c r="LZ32" i="1"/>
  <c r="MB32" i="1"/>
  <c r="MI32" i="1"/>
  <c r="MK32" i="1"/>
  <c r="MR32" i="1"/>
  <c r="MT32" i="1"/>
  <c r="NA32" i="1"/>
  <c r="NC32" i="1"/>
  <c r="NJ32" i="1"/>
  <c r="NL32" i="1"/>
  <c r="IP33" i="1"/>
  <c r="IY33" i="1"/>
  <c r="JH33" i="1"/>
  <c r="JQ33" i="1"/>
  <c r="KI33" i="1"/>
  <c r="KR33" i="1"/>
  <c r="LA33" i="1"/>
  <c r="LJ33" i="1"/>
  <c r="LS33" i="1"/>
  <c r="MB33" i="1"/>
  <c r="MK33" i="1"/>
  <c r="MT33" i="1"/>
  <c r="NC33" i="1"/>
  <c r="NL33" i="1"/>
  <c r="JZ34" i="1"/>
  <c r="Y6" i="57" l="1"/>
  <c r="W82" i="57"/>
  <c r="Z6" i="57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58" i="3" s="1"/>
  <c r="V8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9" i="8"/>
  <c r="O8" i="40" l="1"/>
  <c r="O62" i="40" s="1"/>
  <c r="X9" i="3"/>
  <c r="X58" i="3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N67" i="40" l="1"/>
  <c r="P5" i="40"/>
  <c r="Q5" i="40" s="1"/>
  <c r="W63" i="3"/>
  <c r="Y6" i="3"/>
  <c r="Z6" i="3" s="1"/>
  <c r="O9" i="3"/>
  <c r="O58" i="3" s="1"/>
  <c r="N36" i="72"/>
  <c r="P5" i="72"/>
  <c r="Q5" i="72" s="1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11" i="108"/>
  <c r="O10" i="108"/>
  <c r="O9" i="108"/>
  <c r="O77" i="108" s="1"/>
  <c r="Q1" i="54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96" i="54" s="1"/>
  <c r="P5" i="54" s="1"/>
  <c r="N63" i="3" l="1"/>
  <c r="P6" i="3"/>
  <c r="Q6" i="3" s="1"/>
  <c r="N82" i="108"/>
  <c r="P6" i="108"/>
  <c r="Q6" i="108" s="1"/>
  <c r="N101" i="54"/>
  <c r="Q5" i="54"/>
  <c r="D10" i="116"/>
  <c r="D11" i="116"/>
  <c r="D12" i="116"/>
  <c r="J1" i="57"/>
  <c r="P32" i="1" l="1"/>
  <c r="P33" i="1" s="1"/>
  <c r="N32" i="1"/>
  <c r="R5" i="1"/>
  <c r="OD32" i="1" l="1"/>
  <c r="OD33" i="1" s="1"/>
  <c r="F8" i="54"/>
  <c r="F9" i="54"/>
  <c r="F10" i="54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D18" i="40"/>
  <c r="F18" i="40" s="1"/>
  <c r="D17" i="40"/>
  <c r="F17" i="40" s="1"/>
  <c r="S71" i="38" l="1"/>
  <c r="T71" i="38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l="1"/>
  <c r="F9" i="3"/>
  <c r="F58" i="3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D96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s="1"/>
  <c r="G5" i="54" s="1"/>
  <c r="H5" i="54" s="1"/>
  <c r="O77" i="57" l="1"/>
  <c r="N82" i="57" s="1"/>
  <c r="E63" i="3"/>
  <c r="G6" i="3"/>
  <c r="H6" i="3" s="1"/>
  <c r="E101" i="54"/>
  <c r="U61" i="8"/>
  <c r="X64" i="8" s="1"/>
  <c r="S61" i="8"/>
  <c r="V60" i="8"/>
  <c r="X60" i="8" s="1"/>
  <c r="X59" i="8"/>
  <c r="X58" i="8"/>
  <c r="X57" i="8"/>
  <c r="X56" i="8"/>
  <c r="X55" i="8"/>
  <c r="X54" i="8"/>
  <c r="X53" i="8"/>
  <c r="X52" i="8"/>
  <c r="X51" i="8"/>
  <c r="X50" i="8"/>
  <c r="V61" i="8"/>
  <c r="Y5" i="8" s="1"/>
  <c r="Z5" i="8" s="1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77" i="57" s="1"/>
  <c r="F8" i="116"/>
  <c r="F9" i="116"/>
  <c r="F10" i="116"/>
  <c r="F11" i="116"/>
  <c r="F12" i="116"/>
  <c r="D13" i="116"/>
  <c r="F13" i="116"/>
  <c r="D14" i="116"/>
  <c r="F14" i="116"/>
  <c r="D15" i="116"/>
  <c r="F15" i="116"/>
  <c r="D16" i="116"/>
  <c r="F16" i="116"/>
  <c r="D17" i="116"/>
  <c r="F17" i="116"/>
  <c r="D18" i="116"/>
  <c r="F18" i="116"/>
  <c r="D19" i="116"/>
  <c r="F19" i="116"/>
  <c r="D20" i="116"/>
  <c r="F20" i="116"/>
  <c r="D21" i="116"/>
  <c r="F21" i="116"/>
  <c r="D22" i="116"/>
  <c r="F22" i="116"/>
  <c r="D23" i="116"/>
  <c r="F23" i="116"/>
  <c r="D24" i="116"/>
  <c r="F24" i="116"/>
  <c r="A25" i="116"/>
  <c r="C25" i="116"/>
  <c r="D25" i="116"/>
  <c r="P6" i="57" l="1"/>
  <c r="Q6" i="57" s="1"/>
  <c r="F25" i="116"/>
  <c r="X49" i="8"/>
  <c r="X61" i="8" s="1"/>
  <c r="X63" i="8" s="1"/>
  <c r="E82" i="57"/>
  <c r="G6" i="57"/>
  <c r="H6" i="57" s="1"/>
  <c r="G5" i="116" l="1"/>
  <c r="H5" i="116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M61" i="8"/>
  <c r="P5" i="8" s="1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O20" i="8"/>
  <c r="O61" i="8" s="1"/>
  <c r="F8" i="117"/>
  <c r="F90" i="117" s="1"/>
  <c r="O63" i="8" l="1"/>
  <c r="Q5" i="8"/>
  <c r="E93" i="117"/>
  <c r="G5" i="117"/>
  <c r="H5" i="117" s="1"/>
  <c r="AC1" i="1" l="1"/>
  <c r="AL1" i="1" s="1"/>
  <c r="D10" i="8" l="1"/>
  <c r="F10" i="8" s="1"/>
  <c r="D9" i="8"/>
  <c r="F9" i="8" s="1"/>
  <c r="D8" i="8"/>
  <c r="F8" i="8" s="1"/>
  <c r="S70" i="38" l="1"/>
  <c r="T70" i="38" s="1"/>
  <c r="D32" i="85" l="1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E37" i="85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G5" i="85" l="1"/>
  <c r="H5" i="85" s="1"/>
  <c r="F33" i="72"/>
  <c r="E36" i="72" s="1"/>
  <c r="G5" i="72"/>
  <c r="H5" i="72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0" i="14"/>
  <c r="F30" i="14" s="1"/>
  <c r="D33" i="14"/>
  <c r="F33" i="14" s="1"/>
  <c r="D32" i="14"/>
  <c r="F32" i="14" s="1"/>
  <c r="D31" i="14"/>
  <c r="F31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2" i="14" s="1"/>
  <c r="F10" i="14" l="1"/>
  <c r="F92" i="14" s="1"/>
  <c r="AH32" i="1"/>
  <c r="AH33" i="1" s="1"/>
  <c r="AF32" i="1"/>
  <c r="Y32" i="1"/>
  <c r="Y33" i="1" s="1"/>
  <c r="W32" i="1"/>
  <c r="AJ5" i="1"/>
  <c r="AA5" i="1"/>
  <c r="E95" i="14" l="1"/>
  <c r="G5" i="14"/>
  <c r="H5" i="14" s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70" i="38" l="1"/>
  <c r="I71" i="38" l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F36" i="40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62" i="40" l="1"/>
  <c r="F62" i="40"/>
  <c r="E67" i="40" l="1"/>
  <c r="G5" i="40"/>
  <c r="H5" i="40" s="1"/>
  <c r="C71" i="65" l="1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l="1"/>
  <c r="F8" i="65"/>
  <c r="F71" i="65" s="1"/>
  <c r="E74" i="65" l="1"/>
  <c r="G5" i="65"/>
  <c r="H5" i="65" s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/>
  <c r="F61" i="8" l="1"/>
  <c r="F63" i="8" l="1"/>
  <c r="G5" i="8"/>
  <c r="H5" i="8" s="1"/>
  <c r="S65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T82" i="38" l="1"/>
  <c r="T83" i="38"/>
  <c r="T84" i="38"/>
  <c r="I79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67" i="38" l="1"/>
  <c r="T67" i="38" s="1"/>
  <c r="S68" i="38"/>
  <c r="T68" i="38" s="1"/>
  <c r="T69" i="38"/>
  <c r="T75" i="38"/>
  <c r="S76" i="38"/>
  <c r="T76" i="38" s="1"/>
  <c r="S77" i="38"/>
  <c r="T77" i="38" s="1"/>
  <c r="K89" i="38" l="1"/>
  <c r="S9" i="38" l="1"/>
  <c r="I67" i="38" l="1"/>
  <c r="CU5" i="1" l="1"/>
  <c r="CH32" i="1"/>
  <c r="S11" i="38" l="1"/>
  <c r="S12" i="38"/>
  <c r="S13" i="38"/>
  <c r="S78" i="38" l="1"/>
  <c r="T78" i="38" s="1"/>
  <c r="S79" i="38"/>
  <c r="T79" i="38" s="1"/>
  <c r="S80" i="38"/>
  <c r="T80" i="38" s="1"/>
  <c r="I75" i="38"/>
  <c r="I74" i="38"/>
  <c r="S82" i="38" l="1"/>
  <c r="S83" i="38"/>
  <c r="S84" i="38"/>
  <c r="S85" i="38"/>
  <c r="T85" i="38"/>
  <c r="S86" i="38"/>
  <c r="T86" i="38"/>
  <c r="S87" i="38"/>
  <c r="T87" i="38"/>
  <c r="I82" i="38"/>
  <c r="I83" i="38"/>
  <c r="I84" i="38"/>
  <c r="I85" i="38"/>
  <c r="I86" i="38"/>
  <c r="I87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GW32" i="1" l="1"/>
  <c r="GW33" i="1" s="1"/>
  <c r="I64" i="38" l="1"/>
  <c r="EC32" i="1" l="1"/>
  <c r="EC33" i="1" s="1"/>
  <c r="EA32" i="1"/>
  <c r="EE5" i="1"/>
  <c r="I80" i="38" l="1"/>
  <c r="I78" i="38"/>
  <c r="I77" i="38"/>
  <c r="I76" i="38"/>
  <c r="I73" i="38"/>
  <c r="GU32" i="1" l="1"/>
  <c r="GY5" i="1"/>
  <c r="S81" i="38" l="1"/>
  <c r="T81" i="38" s="1"/>
  <c r="I81" i="38" l="1"/>
  <c r="S88" i="38" l="1"/>
  <c r="T88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I3" i="1" l="1"/>
  <c r="S50" i="38" l="1"/>
  <c r="T50" i="38" s="1"/>
  <c r="S51" i="38"/>
  <c r="T51" i="38" s="1"/>
  <c r="S52" i="38"/>
  <c r="S53" i="38"/>
  <c r="T53" i="38" s="1"/>
  <c r="S54" i="38"/>
  <c r="T54" i="38" s="1"/>
  <c r="I50" i="38" l="1"/>
  <c r="I88" i="38" l="1"/>
  <c r="Q89" i="38" l="1"/>
  <c r="M89" i="38"/>
  <c r="I49" i="38" l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B32" i="1"/>
  <c r="NS32" i="1"/>
  <c r="NW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T35" i="38" s="1"/>
  <c r="S36" i="38"/>
  <c r="S37" i="38"/>
  <c r="S38" i="38"/>
  <c r="S39" i="38"/>
  <c r="S40" i="38"/>
  <c r="S41" i="38"/>
  <c r="S42" i="38"/>
  <c r="S43" i="38"/>
  <c r="S44" i="38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26" i="38" l="1"/>
  <c r="T27" i="38"/>
  <c r="T15" i="38"/>
  <c r="T29" i="38"/>
  <c r="T28" i="38"/>
  <c r="T42" i="38"/>
  <c r="T40" i="38"/>
  <c r="T37" i="38"/>
  <c r="T36" i="38"/>
  <c r="T8" i="38"/>
  <c r="T14" i="38"/>
  <c r="T16" i="38"/>
  <c r="T17" i="38"/>
  <c r="T19" i="38"/>
  <c r="H89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9" i="38"/>
  <c r="T3" i="38"/>
  <c r="T4" i="38"/>
  <c r="I89" i="38"/>
  <c r="F36" i="38"/>
  <c r="F37" i="38"/>
  <c r="F38" i="38"/>
  <c r="F39" i="38"/>
  <c r="F40" i="38"/>
  <c r="F41" i="38"/>
  <c r="F42" i="38"/>
  <c r="F43" i="38"/>
  <c r="F35" i="38"/>
  <c r="F34" i="38"/>
  <c r="I34" i="38" s="1"/>
  <c r="G89" i="38"/>
  <c r="I6" i="1"/>
  <c r="I6" i="38" s="1"/>
  <c r="I5" i="1"/>
  <c r="I5" i="38" s="1"/>
  <c r="I4" i="1"/>
  <c r="I4" i="38" s="1"/>
  <c r="I3" i="38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3" i="1" l="1"/>
  <c r="I22" i="1" l="1"/>
  <c r="I22" i="38" s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<sst xmlns="http://schemas.openxmlformats.org/spreadsheetml/2006/main" count="3371" uniqueCount="656">
  <si>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</si>
  <si>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</si>
  <si>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</si>
  <si>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</si>
  <si>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</si>
  <si>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</si>
  <si>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</si>
  <si>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</si>
  <si>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</si>
  <si>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</si>
  <si>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</si>
  <si>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</si>
  <si>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</si>
  <si>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</si>
  <si>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</si>
  <si>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</si>
  <si>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</si>
  <si>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</si>
  <si>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</si>
  <si>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</si>
  <si>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</si>
  <si>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</si>
  <si>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</si>
  <si>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</si>
  <si>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</si>
  <si>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</si>
  <si>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</si>
  <si>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</si>
  <si>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</si>
  <si>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</si>
  <si>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</si>
  <si>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</si>
  <si>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</si>
  <si>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</si>
  <si>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</si>
  <si>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</si>
  <si>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</si>
  <si>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</si>
  <si>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</si>
  <si>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</si>
  <si>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</si>
  <si>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</si>
  <si>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</si>
  <si>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</si>
  <si>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</si>
  <si>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</si>
  <si>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</si>
  <si>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</si>
  <si>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</si>
  <si>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</si>
  <si>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</si>
  <si>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ROSALBA SANCHEZ ALI</t>
  </si>
  <si>
    <t>ARRACHERA</t>
  </si>
  <si>
    <t xml:space="preserve">RYC ALIMENTOS </t>
  </si>
  <si>
    <t>RYC ALIMENTOS SA DE CV</t>
  </si>
  <si>
    <t xml:space="preserve">CORBATA </t>
  </si>
  <si>
    <t>MENUDO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</si>
  <si>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</si>
  <si>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</si>
  <si>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</si>
  <si>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</si>
  <si>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</si>
  <si>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</si>
  <si>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</si>
  <si>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</si>
  <si>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</si>
  <si>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</si>
  <si>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</si>
  <si>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</si>
  <si>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</si>
  <si>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</si>
  <si>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</si>
  <si>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</si>
  <si>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</si>
  <si>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</si>
  <si>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</si>
  <si>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</si>
  <si>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</si>
  <si>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</si>
  <si>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</si>
  <si>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</si>
  <si>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</si>
  <si>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</si>
  <si>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</si>
  <si>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</si>
  <si>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Farmland</t>
  </si>
  <si>
    <t>PED. 5000453</t>
  </si>
  <si>
    <t>IMPORTADORA DE CARNES KAVALLIY</t>
  </si>
  <si>
    <t>510 K</t>
  </si>
  <si>
    <t>551 K</t>
  </si>
  <si>
    <t>FACT CAA-30213</t>
  </si>
  <si>
    <t>WAGSTAFF</t>
  </si>
  <si>
    <t xml:space="preserve">  </t>
  </si>
  <si>
    <t>SESOS DE COPA</t>
  </si>
  <si>
    <t>PED. 5003014</t>
  </si>
  <si>
    <t>13 MARZO.,2015</t>
  </si>
  <si>
    <t>16 MARZO.,2015</t>
  </si>
  <si>
    <t>701 K</t>
  </si>
  <si>
    <t>743 K</t>
  </si>
  <si>
    <t>748 K</t>
  </si>
  <si>
    <t>777 K</t>
  </si>
  <si>
    <t>788 K</t>
  </si>
  <si>
    <t>791 K</t>
  </si>
  <si>
    <t>812 K</t>
  </si>
  <si>
    <t>819 K</t>
  </si>
  <si>
    <t>830 K</t>
  </si>
  <si>
    <t>830 k</t>
  </si>
  <si>
    <t>833 K</t>
  </si>
  <si>
    <t>846 K</t>
  </si>
  <si>
    <t>ADAMS INTERNATIONAL</t>
  </si>
  <si>
    <t>NEGRA</t>
  </si>
  <si>
    <t>IMPEG SA DE C V</t>
  </si>
  <si>
    <t>849 K</t>
  </si>
  <si>
    <t>862 K</t>
  </si>
  <si>
    <t>875 K</t>
  </si>
  <si>
    <t>876 K</t>
  </si>
  <si>
    <t>891 K</t>
  </si>
  <si>
    <t>893 K</t>
  </si>
  <si>
    <t>898 K</t>
  </si>
  <si>
    <t>903 K</t>
  </si>
  <si>
    <t>912 K</t>
  </si>
  <si>
    <t>917 K</t>
  </si>
  <si>
    <t>921 K</t>
  </si>
  <si>
    <t>923 K</t>
  </si>
  <si>
    <t>929 K</t>
  </si>
  <si>
    <t>935 K</t>
  </si>
  <si>
    <t>946 K</t>
  </si>
  <si>
    <t>954 K</t>
  </si>
  <si>
    <t>955 K</t>
  </si>
  <si>
    <t>959 K</t>
  </si>
  <si>
    <t>961 K</t>
  </si>
  <si>
    <t>964 K</t>
  </si>
  <si>
    <t>965 K</t>
  </si>
  <si>
    <t>977 K</t>
  </si>
  <si>
    <t>984 K</t>
  </si>
  <si>
    <t>989 K</t>
  </si>
  <si>
    <t>991 K</t>
  </si>
  <si>
    <t>992 K</t>
  </si>
  <si>
    <t>997 k</t>
  </si>
  <si>
    <t>998 k</t>
  </si>
  <si>
    <t>0001 L</t>
  </si>
  <si>
    <t>0004 L</t>
  </si>
  <si>
    <t>0016 L</t>
  </si>
  <si>
    <t>0019 L</t>
  </si>
  <si>
    <t>0021 L</t>
  </si>
  <si>
    <t>0022 L</t>
  </si>
  <si>
    <t>0025 L</t>
  </si>
  <si>
    <t>0026 L</t>
  </si>
  <si>
    <t>0030 L</t>
  </si>
  <si>
    <t>INVENTARIO DEL MES DE ABRIL 2015</t>
  </si>
  <si>
    <t>IMPEG SA DE CV</t>
  </si>
  <si>
    <t>FORTIS FOODS</t>
  </si>
  <si>
    <t>SESOS MARQUETA</t>
  </si>
  <si>
    <t>PINE RIDGE</t>
  </si>
  <si>
    <t>PED. 5011533</t>
  </si>
  <si>
    <t xml:space="preserve">BUCHE </t>
  </si>
  <si>
    <t>0036 L</t>
  </si>
  <si>
    <t>0042 L</t>
  </si>
  <si>
    <t>0146 L</t>
  </si>
  <si>
    <t>0049 L</t>
  </si>
  <si>
    <t>0053 L</t>
  </si>
  <si>
    <t>0057 L</t>
  </si>
  <si>
    <t>0064 L</t>
  </si>
  <si>
    <t>0069 L</t>
  </si>
  <si>
    <t>0070 L</t>
  </si>
  <si>
    <t>0073 L</t>
  </si>
  <si>
    <t>0076 L</t>
  </si>
  <si>
    <t>0080 L</t>
  </si>
  <si>
    <t>0081 L</t>
  </si>
  <si>
    <t>0093 L</t>
  </si>
  <si>
    <t>0095 L</t>
  </si>
  <si>
    <t>0096 L</t>
  </si>
  <si>
    <t>0098 L</t>
  </si>
  <si>
    <t>0099 L</t>
  </si>
  <si>
    <t>0100 L</t>
  </si>
  <si>
    <t>0106 L</t>
  </si>
  <si>
    <t>0107 L</t>
  </si>
  <si>
    <t xml:space="preserve"> </t>
  </si>
  <si>
    <t>0112 L</t>
  </si>
  <si>
    <t>0113 L</t>
  </si>
  <si>
    <t>0118 L</t>
  </si>
  <si>
    <t>0122 L</t>
  </si>
  <si>
    <t>0126 L</t>
  </si>
  <si>
    <t>0127 L</t>
  </si>
  <si>
    <t>0130 L</t>
  </si>
  <si>
    <t>0136 L</t>
  </si>
  <si>
    <t>0137 L</t>
  </si>
  <si>
    <t>0139 L</t>
  </si>
  <si>
    <t>0148 L</t>
  </si>
  <si>
    <t>0152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</si>
  <si>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</si>
  <si>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</si>
  <si>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</si>
  <si>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</si>
  <si>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</si>
  <si>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</si>
  <si>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</si>
  <si>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</si>
  <si>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0170 L</t>
  </si>
  <si>
    <t>0173 L</t>
  </si>
  <si>
    <t>0174 L</t>
  </si>
  <si>
    <t>0179 L</t>
  </si>
  <si>
    <t>0182 L</t>
  </si>
  <si>
    <t>0191 L</t>
  </si>
  <si>
    <t>0193 L</t>
  </si>
  <si>
    <t>0198 L</t>
  </si>
  <si>
    <t>0199 L</t>
  </si>
  <si>
    <t>0202 L</t>
  </si>
  <si>
    <t>0209 L</t>
  </si>
  <si>
    <t>0212 L</t>
  </si>
  <si>
    <t>0175 L</t>
  </si>
  <si>
    <t>PED. 5012023</t>
  </si>
  <si>
    <t xml:space="preserve">CUERO </t>
  </si>
  <si>
    <t>19 MAYO .,2015</t>
  </si>
  <si>
    <t>26 MAYO .,2015</t>
  </si>
  <si>
    <t>22 MAYO .,2015</t>
  </si>
  <si>
    <t>27 MAYO .,2015</t>
  </si>
  <si>
    <t xml:space="preserve">SUKARNE SA DE CV </t>
  </si>
  <si>
    <t>PED. 5020390</t>
  </si>
  <si>
    <t>FARMLAND FOODS</t>
  </si>
  <si>
    <t>PED. 5002687</t>
  </si>
  <si>
    <t>217 L</t>
  </si>
  <si>
    <t>218 L</t>
  </si>
  <si>
    <t>222 L</t>
  </si>
  <si>
    <t>226 l</t>
  </si>
  <si>
    <t>226 L</t>
  </si>
  <si>
    <t>229 L</t>
  </si>
  <si>
    <t>230 L</t>
  </si>
  <si>
    <t>231 L</t>
  </si>
  <si>
    <t>234 L</t>
  </si>
  <si>
    <t>236 L</t>
  </si>
  <si>
    <t>237 L</t>
  </si>
  <si>
    <t>242 L</t>
  </si>
  <si>
    <t>244 L</t>
  </si>
  <si>
    <t>251 L</t>
  </si>
  <si>
    <t>257 L</t>
  </si>
  <si>
    <t>258 L</t>
  </si>
  <si>
    <t>265 L</t>
  </si>
  <si>
    <t>268 L</t>
  </si>
  <si>
    <t>272 L</t>
  </si>
  <si>
    <t>273 L</t>
  </si>
  <si>
    <t>276 L</t>
  </si>
  <si>
    <t>282 L</t>
  </si>
  <si>
    <t>285 L</t>
  </si>
  <si>
    <t>292 L</t>
  </si>
  <si>
    <t>293 L</t>
  </si>
  <si>
    <t>295 L</t>
  </si>
  <si>
    <t>300 L</t>
  </si>
  <si>
    <t>305 L</t>
  </si>
  <si>
    <t>306 L</t>
  </si>
  <si>
    <t>307 L</t>
  </si>
  <si>
    <t>311 L</t>
  </si>
  <si>
    <t>315 L</t>
  </si>
  <si>
    <t>316 L</t>
  </si>
  <si>
    <t>317 L</t>
  </si>
  <si>
    <t>318 L</t>
  </si>
  <si>
    <t>319 L</t>
  </si>
  <si>
    <t>328 L</t>
  </si>
  <si>
    <t>331 L</t>
  </si>
  <si>
    <t>336 L</t>
  </si>
  <si>
    <t>337 L</t>
  </si>
  <si>
    <t>338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</si>
  <si>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</si>
  <si>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</si>
  <si>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</si>
  <si>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</si>
  <si>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</si>
  <si>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</si>
  <si>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</si>
  <si>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</si>
  <si>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</si>
  <si>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>INVENTARIO DE  J U N I O     2015</t>
  </si>
  <si>
    <t>ENTRADAS DEL MES DE JULIO 2015</t>
  </si>
  <si>
    <t>TOTAL DE ENTRADAS DEL MES     JULIO         2 0 1 5</t>
  </si>
  <si>
    <t>INVENTARIO  DE  JUNIO    2015</t>
  </si>
  <si>
    <t>INVENTARIO DEL MES DE   JUNIO        2015</t>
  </si>
  <si>
    <t>INVENTARIO DE JUNIO 2015</t>
  </si>
  <si>
    <t>INVENTARIO  DEL MES DE JUNIO 2015</t>
  </si>
  <si>
    <t>INVENTARIO DE   JUNIO       2015</t>
  </si>
  <si>
    <t xml:space="preserve">INVENTARIO   DEL MES DE JUNIO 2015 </t>
  </si>
  <si>
    <t>INVENTARIO   DEL MES DE JUNIO  2015</t>
  </si>
  <si>
    <t>INVENTARIO DEL MES DE  J U N I  O     2015</t>
  </si>
  <si>
    <t>INVENTARIO  DEL MES DE   J U N I O     2015</t>
  </si>
  <si>
    <t>INVENTARIO    DEL MES     J U N I O         2 0 1 5</t>
  </si>
  <si>
    <t>PED. 5002693</t>
  </si>
  <si>
    <t>JHON MORREL</t>
  </si>
  <si>
    <t xml:space="preserve">MANSIVA SA DE CV </t>
  </si>
  <si>
    <t>INDIANA</t>
  </si>
  <si>
    <t>PED. 5007704</t>
  </si>
  <si>
    <t>PED. 5002689</t>
  </si>
  <si>
    <t>ENTRADA DE JULIO 2015</t>
  </si>
  <si>
    <t xml:space="preserve">JHON MORREL   </t>
  </si>
  <si>
    <t xml:space="preserve">ESPALDILLA </t>
  </si>
  <si>
    <t>unida con cabeza de lomo</t>
  </si>
  <si>
    <t>ENTRADA DEL MES DE JULIO 2015</t>
  </si>
  <si>
    <t>CORBATA</t>
  </si>
  <si>
    <t>SEBAROD FOODS</t>
  </si>
  <si>
    <t>Seaboard</t>
  </si>
  <si>
    <t>PED. 5002701</t>
  </si>
  <si>
    <t>PED. 5002713</t>
  </si>
  <si>
    <t>PED. 5002722</t>
  </si>
  <si>
    <t>MANSIVA SA DE C</t>
  </si>
  <si>
    <t>PED. 5014494</t>
  </si>
  <si>
    <t>PED. 5002715</t>
  </si>
  <si>
    <t xml:space="preserve">SMITHFIELD FARMLAND </t>
  </si>
  <si>
    <t>PED. 5002717</t>
  </si>
  <si>
    <t>PED. 5002735</t>
  </si>
  <si>
    <t>PED. 5002729</t>
  </si>
  <si>
    <t>SMITHFIEL FARMLAND</t>
  </si>
  <si>
    <t>PED. 5002734</t>
  </si>
  <si>
    <t>NEGRA SWIFT</t>
  </si>
  <si>
    <t>SMIFT</t>
  </si>
  <si>
    <t>PED. 5002750</t>
  </si>
  <si>
    <t>PED. 5002811</t>
  </si>
  <si>
    <t>SEABOAR FOODS</t>
  </si>
  <si>
    <t>PED. 5002935</t>
  </si>
  <si>
    <t>MANSIVA SA DE CV</t>
  </si>
  <si>
    <t>PED. 5014649</t>
  </si>
  <si>
    <t xml:space="preserve">SMITHFEILD  FARMLAND </t>
  </si>
  <si>
    <t>PED. 5002937</t>
  </si>
  <si>
    <t>Farmaland</t>
  </si>
  <si>
    <t>PED. 5002936</t>
  </si>
  <si>
    <t>PED. 5002955</t>
  </si>
  <si>
    <t>PED. 5002948</t>
  </si>
  <si>
    <t>MAPLE LEAF FOOS</t>
  </si>
  <si>
    <t>MAPLE</t>
  </si>
  <si>
    <t>PED . 5002947</t>
  </si>
  <si>
    <t>PED. 5002963</t>
  </si>
  <si>
    <t>Provex</t>
  </si>
  <si>
    <t xml:space="preserve">GRANJERO FELIZ </t>
  </si>
  <si>
    <t>G.F.</t>
  </si>
  <si>
    <t xml:space="preserve">PED. </t>
  </si>
  <si>
    <t>PED. 5002980</t>
  </si>
  <si>
    <t>PED. 5002985</t>
  </si>
  <si>
    <t>PED. 5002999</t>
  </si>
  <si>
    <t>PED. 5003000</t>
  </si>
  <si>
    <t>PED. 5014795</t>
  </si>
  <si>
    <t>PED. 5002993</t>
  </si>
  <si>
    <t xml:space="preserve">VECTRA INTERNACIONAL </t>
  </si>
  <si>
    <t xml:space="preserve">MENUDO </t>
  </si>
  <si>
    <t>EXCEL</t>
  </si>
  <si>
    <t>PED. 5002994</t>
  </si>
  <si>
    <t>ALBICIA  ( prestamo )</t>
  </si>
  <si>
    <t>GRANJERO FELIZ</t>
  </si>
  <si>
    <t>Jhon Morrrell</t>
  </si>
  <si>
    <t>PED. 5003013</t>
  </si>
  <si>
    <t>PED. 5003012</t>
  </si>
  <si>
    <t>CUERO</t>
  </si>
  <si>
    <t>PED. 5003017</t>
  </si>
  <si>
    <t>PED. 5003032</t>
  </si>
  <si>
    <t>Farmland 320</t>
  </si>
  <si>
    <t>PED. 5006802</t>
  </si>
  <si>
    <t>PED. 5003041</t>
  </si>
  <si>
    <t>PED. 5003051</t>
  </si>
  <si>
    <t>PED. 5003044</t>
  </si>
  <si>
    <t>PED. 5003045</t>
  </si>
  <si>
    <t>PED. 5006640</t>
  </si>
  <si>
    <t>PED. 5016061</t>
  </si>
  <si>
    <t>PED. 5026476</t>
  </si>
  <si>
    <t xml:space="preserve">Smithfield </t>
  </si>
  <si>
    <t>PED. 5007045</t>
  </si>
  <si>
    <t>PED. 5003063</t>
  </si>
  <si>
    <t>PED. 5003062</t>
  </si>
  <si>
    <t>RYC ALIMENTOS</t>
  </si>
  <si>
    <t>PED. 5026727</t>
  </si>
  <si>
    <t>PED. 5003079</t>
  </si>
  <si>
    <t>PED. 5003071</t>
  </si>
  <si>
    <t>PED. 5026923</t>
  </si>
  <si>
    <t>ADAMS Int MORELIA</t>
  </si>
  <si>
    <t>DE CARNERO</t>
  </si>
  <si>
    <t>NL15-106</t>
  </si>
  <si>
    <t>NLTF15-06</t>
  </si>
  <si>
    <t>PINIC</t>
  </si>
  <si>
    <t>NLP15-82</t>
  </si>
  <si>
    <t>NLP15-84</t>
  </si>
  <si>
    <t>NLP15-85</t>
  </si>
  <si>
    <t>NL15-107</t>
  </si>
  <si>
    <t>NLP15-83</t>
  </si>
  <si>
    <t>NL15-109</t>
  </si>
  <si>
    <t>NL15-108</t>
  </si>
  <si>
    <t>NL15-110</t>
  </si>
  <si>
    <t>NLP15-86</t>
  </si>
  <si>
    <t>NLP15-87</t>
  </si>
  <si>
    <t>NLP15-88</t>
  </si>
  <si>
    <t>NL15-111</t>
  </si>
  <si>
    <t>NLP15-89</t>
  </si>
  <si>
    <t>BUCHE</t>
  </si>
  <si>
    <t>NL15-112</t>
  </si>
  <si>
    <t>MAPLE LEAF FOODS</t>
  </si>
  <si>
    <t>PED. 5002947</t>
  </si>
  <si>
    <t>NL15-114</t>
  </si>
  <si>
    <t>BUCHE PROVEX</t>
  </si>
  <si>
    <t>FLP-777623</t>
  </si>
  <si>
    <t>NLP15-90</t>
  </si>
  <si>
    <t>NLP15-91</t>
  </si>
  <si>
    <t>NLP15-93</t>
  </si>
  <si>
    <t>NLP15-92</t>
  </si>
  <si>
    <t>NL15-115</t>
  </si>
  <si>
    <t>VECTRA INT</t>
  </si>
  <si>
    <t>Menudo Excel</t>
  </si>
  <si>
    <t>NL15-116</t>
  </si>
  <si>
    <t>NL15-117</t>
  </si>
  <si>
    <t>NL15-118</t>
  </si>
  <si>
    <t>NLP15-94</t>
  </si>
  <si>
    <t>NLP15-95</t>
  </si>
  <si>
    <t>NL15-96</t>
  </si>
  <si>
    <t>NLP15-97</t>
  </si>
  <si>
    <t>NL15-119</t>
  </si>
  <si>
    <t>CONTRA EXCEL</t>
  </si>
  <si>
    <t>NL15-120</t>
  </si>
  <si>
    <t>NL15-121</t>
  </si>
  <si>
    <t>NLP15-98</t>
  </si>
  <si>
    <t>NL15-122</t>
  </si>
  <si>
    <t>Esp DE CARNERO</t>
  </si>
  <si>
    <t>PU-34532</t>
  </si>
  <si>
    <t>Transfer B 26-Jun</t>
  </si>
  <si>
    <t xml:space="preserve">Transfer S 29-Jun </t>
  </si>
  <si>
    <t>Tramsfer B 30-Jun</t>
  </si>
  <si>
    <t>Transfer 30-Jun</t>
  </si>
  <si>
    <t xml:space="preserve">Transfer B 01-Jul </t>
  </si>
  <si>
    <t>Transfer B 1-Jul</t>
  </si>
  <si>
    <t xml:space="preserve">Transfer B 03-Jul </t>
  </si>
  <si>
    <t>Transfer B 03-Jul</t>
  </si>
  <si>
    <t>Transfer B 06-Jul</t>
  </si>
  <si>
    <t xml:space="preserve">Transfer B 07-Jul </t>
  </si>
  <si>
    <t>Transfer B 07-Jul</t>
  </si>
  <si>
    <t>Transfer B 08-Jul</t>
  </si>
  <si>
    <t>Transfer B  08-Jul</t>
  </si>
  <si>
    <t>Transfer B 09-Jul</t>
  </si>
  <si>
    <t>A-3695</t>
  </si>
  <si>
    <t>Transfer B 13-Jul</t>
  </si>
  <si>
    <t>Transfer B 14-Jul</t>
  </si>
  <si>
    <t>Transfer B 15-Jul</t>
  </si>
  <si>
    <t xml:space="preserve">Transfer B 15-Jul </t>
  </si>
  <si>
    <t>Transfer B 16-Jul</t>
  </si>
  <si>
    <t>Transfer B 17-Jul</t>
  </si>
  <si>
    <t>Transfer B 21-Jul</t>
  </si>
  <si>
    <t>Transfer B 22-Jul</t>
  </si>
  <si>
    <t>Transfer B 23-Jul</t>
  </si>
  <si>
    <t>Transfer B 24-Jul</t>
  </si>
  <si>
    <t>Transfer B 28-Jul</t>
  </si>
  <si>
    <t>Transfer B 29-Jul</t>
  </si>
  <si>
    <t>Transfer B 30-Jul</t>
  </si>
  <si>
    <t>Transfer B 31-Jul</t>
  </si>
  <si>
    <t>Trasnfer S 01-Jul</t>
  </si>
  <si>
    <t>A-3662</t>
  </si>
  <si>
    <t>SESOS COPA</t>
  </si>
  <si>
    <t>LENGUA CERDO</t>
  </si>
  <si>
    <t>Transfer S 20-Jul</t>
  </si>
  <si>
    <t>Transfer S 29-Jul</t>
  </si>
  <si>
    <t>Tramsfer S 20 Jul</t>
  </si>
  <si>
    <t>Transfer S 09-Jul</t>
  </si>
  <si>
    <t>Transfer S 10-Jul</t>
  </si>
  <si>
    <t>Transfer S 13-Jul</t>
  </si>
  <si>
    <t>A-3744</t>
  </si>
  <si>
    <t>Transfer S 15-Jul</t>
  </si>
  <si>
    <t>Transfer S 17-Jul</t>
  </si>
  <si>
    <t>Ttransfer S 20-Jul</t>
  </si>
  <si>
    <t>Transfer S 21-Jul</t>
  </si>
  <si>
    <t>NL15-113</t>
  </si>
  <si>
    <t>Transfer S 22-Jul</t>
  </si>
  <si>
    <t>A-3797</t>
  </si>
  <si>
    <t>Transfer S 24-Jul</t>
  </si>
  <si>
    <t>Transfer S 28-Jul</t>
  </si>
  <si>
    <t>A 3844</t>
  </si>
  <si>
    <t>FLP-781128</t>
  </si>
  <si>
    <t>Transfer S 31-Jul</t>
  </si>
  <si>
    <t>FACT DDB-645009</t>
  </si>
  <si>
    <t>DDB-645009</t>
  </si>
  <si>
    <t>ODELPA</t>
  </si>
  <si>
    <t>IAI 1317</t>
  </si>
  <si>
    <t xml:space="preserve">Transfer 04-Ago </t>
  </si>
  <si>
    <t>374 L</t>
  </si>
  <si>
    <t>375 L</t>
  </si>
  <si>
    <t>376 L</t>
  </si>
  <si>
    <t>377 L</t>
  </si>
  <si>
    <t>378 L</t>
  </si>
  <si>
    <t>380 L</t>
  </si>
  <si>
    <t>381 L</t>
  </si>
  <si>
    <t>382 L</t>
  </si>
  <si>
    <t>383 L</t>
  </si>
  <si>
    <t>384 L</t>
  </si>
  <si>
    <t>385 L</t>
  </si>
  <si>
    <t>386 L</t>
  </si>
  <si>
    <t>387 L</t>
  </si>
  <si>
    <t>388 L</t>
  </si>
  <si>
    <t>390 L</t>
  </si>
  <si>
    <t>SEABOARD</t>
  </si>
  <si>
    <t>391 L</t>
  </si>
  <si>
    <t>392 L</t>
  </si>
  <si>
    <t>393 L</t>
  </si>
  <si>
    <t>395 L</t>
  </si>
  <si>
    <t>396 L</t>
  </si>
  <si>
    <t>397 L</t>
  </si>
  <si>
    <t>398 L</t>
  </si>
  <si>
    <t>400 L</t>
  </si>
  <si>
    <t>401 L</t>
  </si>
  <si>
    <t>402 L</t>
  </si>
  <si>
    <t>403 L</t>
  </si>
  <si>
    <t>404 L</t>
  </si>
  <si>
    <t>405 L</t>
  </si>
  <si>
    <t>406 L</t>
  </si>
  <si>
    <t>407 L</t>
  </si>
  <si>
    <t>408 L</t>
  </si>
  <si>
    <t>409 L</t>
  </si>
  <si>
    <t>411 L</t>
  </si>
  <si>
    <t>412 l</t>
  </si>
  <si>
    <t>413 L</t>
  </si>
  <si>
    <t>415 L</t>
  </si>
  <si>
    <t>416 L</t>
  </si>
  <si>
    <t>417 L</t>
  </si>
  <si>
    <t>418 L</t>
  </si>
  <si>
    <t>419 L</t>
  </si>
  <si>
    <t>420 L</t>
  </si>
  <si>
    <t>421 L</t>
  </si>
  <si>
    <t>422 L</t>
  </si>
  <si>
    <t>423 L</t>
  </si>
  <si>
    <t>424 L</t>
  </si>
  <si>
    <t>425 L</t>
  </si>
  <si>
    <t>426 L</t>
  </si>
  <si>
    <t>428 L</t>
  </si>
  <si>
    <t>429 L</t>
  </si>
  <si>
    <t>430 L</t>
  </si>
  <si>
    <t>431 L</t>
  </si>
  <si>
    <t>432 L</t>
  </si>
  <si>
    <t>433 L</t>
  </si>
  <si>
    <t>434 L</t>
  </si>
  <si>
    <t>435 L</t>
  </si>
  <si>
    <t>437 L</t>
  </si>
  <si>
    <t>CUERO COMBO</t>
  </si>
  <si>
    <t>438 L</t>
  </si>
  <si>
    <t>439 L</t>
  </si>
  <si>
    <t>440 L</t>
  </si>
  <si>
    <t>441 L</t>
  </si>
  <si>
    <t>443 L</t>
  </si>
  <si>
    <t>445 L</t>
  </si>
  <si>
    <t>446 L</t>
  </si>
  <si>
    <t>447 L</t>
  </si>
  <si>
    <t>448 L</t>
  </si>
  <si>
    <t>449 L</t>
  </si>
  <si>
    <t>450 L</t>
  </si>
  <si>
    <t>451 L</t>
  </si>
  <si>
    <t>452 L</t>
  </si>
  <si>
    <t>453 L</t>
  </si>
  <si>
    <t>454 L</t>
  </si>
  <si>
    <t>455 L</t>
  </si>
  <si>
    <t>456 L</t>
  </si>
  <si>
    <t>457 L</t>
  </si>
  <si>
    <t>458 L</t>
  </si>
  <si>
    <t>458  L</t>
  </si>
  <si>
    <t>459 L</t>
  </si>
  <si>
    <t>461 L</t>
  </si>
  <si>
    <t>462 L</t>
  </si>
  <si>
    <t>463 L</t>
  </si>
  <si>
    <t>464 L</t>
  </si>
  <si>
    <t>465 L</t>
  </si>
  <si>
    <t>466 L</t>
  </si>
  <si>
    <t>467 L</t>
  </si>
  <si>
    <t>468 L</t>
  </si>
  <si>
    <t>469 L</t>
  </si>
  <si>
    <t>470 L</t>
  </si>
  <si>
    <t>471 L</t>
  </si>
  <si>
    <t>472 L</t>
  </si>
  <si>
    <t>473 L</t>
  </si>
  <si>
    <t>474 L</t>
  </si>
  <si>
    <t>477 L</t>
  </si>
  <si>
    <t>478 L</t>
  </si>
  <si>
    <t>481 L</t>
  </si>
  <si>
    <t>482 L</t>
  </si>
  <si>
    <t>484 L</t>
  </si>
  <si>
    <t>485 L</t>
  </si>
  <si>
    <t>486 L</t>
  </si>
  <si>
    <t>487 L</t>
  </si>
  <si>
    <t>489 L</t>
  </si>
  <si>
    <t>490 L</t>
  </si>
  <si>
    <t>494 L</t>
  </si>
  <si>
    <t>495 L</t>
  </si>
  <si>
    <t>496 L</t>
  </si>
  <si>
    <t>497 L</t>
  </si>
  <si>
    <t>498 L</t>
  </si>
  <si>
    <t>492 L</t>
  </si>
  <si>
    <t>491 L</t>
  </si>
  <si>
    <t>499 L</t>
  </si>
  <si>
    <t>500 L</t>
  </si>
  <si>
    <t>501 L</t>
  </si>
  <si>
    <t>502 L</t>
  </si>
  <si>
    <t>503 L</t>
  </si>
  <si>
    <t>504 L</t>
  </si>
  <si>
    <t>505 L</t>
  </si>
  <si>
    <t>507 L</t>
  </si>
  <si>
    <t>507 l</t>
  </si>
  <si>
    <t>508 L</t>
  </si>
  <si>
    <t>509 L</t>
  </si>
  <si>
    <t>510 L</t>
  </si>
  <si>
    <t>511 L</t>
  </si>
  <si>
    <t>512 L</t>
  </si>
  <si>
    <t>513 L</t>
  </si>
  <si>
    <t>513 l</t>
  </si>
  <si>
    <t>514 L</t>
  </si>
  <si>
    <t>515 L</t>
  </si>
  <si>
    <t>516 L</t>
  </si>
  <si>
    <t>518 L</t>
  </si>
  <si>
    <t>519 L</t>
  </si>
  <si>
    <t>520 L</t>
  </si>
  <si>
    <t>521 L</t>
  </si>
  <si>
    <t>522 L</t>
  </si>
  <si>
    <t>523 L</t>
  </si>
  <si>
    <t>524 L</t>
  </si>
  <si>
    <t>525 L</t>
  </si>
  <si>
    <t>526 L</t>
  </si>
  <si>
    <t>527 L</t>
  </si>
  <si>
    <t>529 L</t>
  </si>
  <si>
    <t>530 L</t>
  </si>
  <si>
    <t>531 L</t>
  </si>
  <si>
    <t>532 L</t>
  </si>
  <si>
    <t>533 L</t>
  </si>
  <si>
    <t>534 L</t>
  </si>
  <si>
    <t>536 L</t>
  </si>
  <si>
    <t>537 L</t>
  </si>
  <si>
    <t>538 L</t>
  </si>
  <si>
    <t>539 L</t>
  </si>
  <si>
    <t>540 L</t>
  </si>
  <si>
    <t>541 L</t>
  </si>
  <si>
    <t>542 L</t>
  </si>
  <si>
    <t>543 L</t>
  </si>
  <si>
    <t>545 L</t>
  </si>
  <si>
    <t>546 L</t>
  </si>
  <si>
    <t>547 L</t>
  </si>
  <si>
    <t>548 L</t>
  </si>
  <si>
    <t>549 L</t>
  </si>
  <si>
    <t>550 L</t>
  </si>
  <si>
    <t>551 L</t>
  </si>
  <si>
    <t>552 L</t>
  </si>
  <si>
    <t>553 L</t>
  </si>
  <si>
    <t>CARGA RECUPERADA</t>
  </si>
  <si>
    <t xml:space="preserve">SEABORD FOODS </t>
  </si>
  <si>
    <t xml:space="preserve">LENGUA DE </t>
  </si>
  <si>
    <t>CERDO</t>
  </si>
  <si>
    <t>Transfer B 03-Ago</t>
  </si>
  <si>
    <t xml:space="preserve">Transfer B 12-Ago </t>
  </si>
  <si>
    <t xml:space="preserve">Transfer S 06-Ago </t>
  </si>
  <si>
    <t>IAI-1365</t>
  </si>
  <si>
    <t xml:space="preserve">Transfer S 07-Ago </t>
  </si>
  <si>
    <t>IAI-1362</t>
  </si>
  <si>
    <t>( 18,631.50 kg )</t>
  </si>
  <si>
    <t>( 18,516.74 kg )</t>
  </si>
  <si>
    <t>IAI-1363</t>
  </si>
  <si>
    <t>Transfer S 12-Ago</t>
  </si>
  <si>
    <t>ACK-11280</t>
  </si>
  <si>
    <t xml:space="preserve">Transfer S 17-Ago </t>
  </si>
  <si>
    <t>( 16,508.02 kg )   20 COMBOS</t>
  </si>
  <si>
    <t>IAI-1364</t>
  </si>
  <si>
    <t xml:space="preserve">Transfer S 18-Ago </t>
  </si>
  <si>
    <t>VIANSA ALIMENTOS</t>
  </si>
  <si>
    <t>YUC-920</t>
  </si>
  <si>
    <t xml:space="preserve">Transfer s 26-Ago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</si>
</sst>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theme="5" tint="-0.249977111117893"/>
      <name val="Times New Roman"/>
      <family val="1"/>
      <scheme val="minor"/>
    </font>
    <font>
      <sz val="11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1" fillId="0" borderId="0" applyFont="0" applyFill="0" applyBorder="0" applyAlignment="0" applyProtection="0"/>
    <xf numFmtId="43" fontId="41" fillId="0" borderId="0" applyFont="0" applyFill="0" applyBorder="0" applyAlignment="0" applyProtection="0"/>
  </cellStyleXfs>
  <cellXfs count="7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30" fillId="0" borderId="0" xfId="0" applyFont="1" applyFill="1"/>
    <xf numFmtId="164" fontId="29" fillId="0" borderId="4" xfId="0" applyNumberFormat="1" applyFont="1" applyFill="1" applyBorder="1" applyAlignment="1">
      <alignment horizontal="center"/>
    </xf>
    <xf numFmtId="16" fontId="31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2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3" fillId="0" borderId="0" xfId="0" applyNumberFormat="1" applyFont="1" applyFill="1"/>
    <xf numFmtId="2" fontId="33" fillId="0" borderId="12" xfId="0" applyNumberFormat="1" applyFont="1" applyFill="1" applyBorder="1" applyAlignment="1">
      <alignment horizontal="right"/>
    </xf>
    <xf numFmtId="0" fontId="33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16" fontId="31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4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3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5" fillId="0" borderId="4" xfId="0" applyFont="1" applyFill="1" applyBorder="1"/>
    <xf numFmtId="0" fontId="36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2" fillId="0" borderId="4" xfId="0" applyFont="1" applyFill="1" applyBorder="1"/>
    <xf numFmtId="4" fontId="32" fillId="0" borderId="12" xfId="0" applyNumberFormat="1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Fill="1"/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8" fillId="0" borderId="0" xfId="0" applyFont="1" applyAlignment="1">
      <alignment horizontal="center"/>
    </xf>
    <xf numFmtId="2" fontId="7" fillId="4" borderId="0" xfId="0" applyNumberFormat="1" applyFont="1" applyFill="1"/>
    <xf numFmtId="0" fontId="33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7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2" fillId="0" borderId="0" xfId="0" applyNumberFormat="1" applyFont="1" applyFill="1"/>
    <xf numFmtId="0" fontId="32" fillId="0" borderId="0" xfId="0" applyFont="1" applyFill="1" applyAlignment="1">
      <alignment horizontal="right"/>
    </xf>
    <xf numFmtId="164" fontId="32" fillId="0" borderId="0" xfId="0" applyNumberFormat="1" applyFont="1" applyFill="1"/>
    <xf numFmtId="16" fontId="32" fillId="0" borderId="7" xfId="0" applyNumberFormat="1" applyFont="1" applyFill="1" applyBorder="1"/>
    <xf numFmtId="2" fontId="32" fillId="0" borderId="8" xfId="0" applyNumberFormat="1" applyFont="1" applyFill="1" applyBorder="1" applyAlignment="1">
      <alignment horizontal="right"/>
    </xf>
    <xf numFmtId="0" fontId="32" fillId="0" borderId="7" xfId="0" applyFont="1" applyFill="1" applyBorder="1" applyAlignment="1">
      <alignment horizontal="right"/>
    </xf>
    <xf numFmtId="164" fontId="32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0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8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8" fillId="0" borderId="0" xfId="0" applyNumberFormat="1" applyFont="1" applyFill="1" applyAlignment="1">
      <alignment horizontal="center"/>
    </xf>
    <xf numFmtId="164" fontId="31" fillId="0" borderId="0" xfId="0" applyNumberFormat="1" applyFont="1"/>
    <xf numFmtId="16" fontId="31" fillId="0" borderId="15" xfId="0" applyNumberFormat="1" applyFont="1" applyBorder="1"/>
    <xf numFmtId="0" fontId="31" fillId="0" borderId="10" xfId="0" applyFont="1" applyBorder="1" applyAlignment="1">
      <alignment horizontal="right"/>
    </xf>
    <xf numFmtId="2" fontId="31" fillId="0" borderId="12" xfId="0" applyNumberFormat="1" applyFont="1" applyFill="1" applyBorder="1" applyAlignment="1">
      <alignment horizontal="right"/>
    </xf>
    <xf numFmtId="16" fontId="31" fillId="0" borderId="16" xfId="0" applyNumberFormat="1" applyFont="1" applyBorder="1"/>
    <xf numFmtId="0" fontId="31" fillId="0" borderId="13" xfId="0" applyFont="1" applyBorder="1" applyAlignment="1">
      <alignment horizontal="right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16" fontId="37" fillId="0" borderId="15" xfId="0" applyNumberFormat="1" applyFont="1" applyFill="1" applyBorder="1"/>
    <xf numFmtId="2" fontId="37" fillId="0" borderId="12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42" fillId="0" borderId="0" xfId="0" applyFont="1"/>
    <xf numFmtId="16" fontId="37" fillId="0" borderId="11" xfId="0" applyNumberFormat="1" applyFont="1" applyFill="1" applyBorder="1"/>
    <xf numFmtId="164" fontId="3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2" fontId="43" fillId="0" borderId="0" xfId="0" applyNumberFormat="1" applyFont="1" applyFill="1" applyBorder="1" applyAlignment="1">
      <alignment horizontal="right"/>
    </xf>
    <xf numFmtId="0" fontId="31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6" fillId="0" borderId="0" xfId="0" applyNumberFormat="1" applyFont="1" applyAlignment="1">
      <alignment horizontal="right"/>
    </xf>
    <xf numFmtId="0" fontId="46" fillId="0" borderId="0" xfId="0" applyFont="1"/>
    <xf numFmtId="0" fontId="7" fillId="8" borderId="0" xfId="0" applyFon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47" fillId="0" borderId="0" xfId="0" applyFont="1"/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9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4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8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right"/>
    </xf>
    <xf numFmtId="164" fontId="31" fillId="0" borderId="0" xfId="0" applyNumberFormat="1" applyFont="1" applyFill="1" applyBorder="1"/>
    <xf numFmtId="0" fontId="31" fillId="0" borderId="13" xfId="0" applyFont="1" applyBorder="1"/>
    <xf numFmtId="0" fontId="31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49" fillId="0" borderId="10" xfId="0" applyNumberFormat="1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50" fillId="0" borderId="0" xfId="0" applyFont="1" applyFill="1" applyAlignment="1">
      <alignment horizontal="left"/>
    </xf>
    <xf numFmtId="0" fontId="50" fillId="0" borderId="0" xfId="0" applyNumberFormat="1" applyFont="1" applyFill="1" applyAlignment="1">
      <alignment horizontal="left"/>
    </xf>
    <xf numFmtId="166" fontId="50" fillId="0" borderId="5" xfId="0" applyNumberFormat="1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0" fontId="50" fillId="0" borderId="37" xfId="0" applyFont="1" applyFill="1" applyBorder="1" applyAlignment="1">
      <alignment horizontal="left"/>
    </xf>
    <xf numFmtId="0" fontId="51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37" xfId="0" applyFont="1" applyFill="1" applyBorder="1" applyAlignment="1">
      <alignment horizontal="left"/>
    </xf>
    <xf numFmtId="164" fontId="52" fillId="0" borderId="0" xfId="0" applyNumberFormat="1" applyFont="1" applyFill="1"/>
    <xf numFmtId="16" fontId="43" fillId="0" borderId="15" xfId="0" applyNumberFormat="1" applyFont="1" applyFill="1" applyBorder="1"/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0" xfId="0" applyFont="1"/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4" fontId="43" fillId="0" borderId="37" xfId="0" applyNumberFormat="1" applyFont="1" applyFill="1" applyBorder="1" applyAlignment="1">
      <alignment horizontal="right"/>
    </xf>
    <xf numFmtId="164" fontId="43" fillId="0" borderId="0" xfId="0" applyNumberFormat="1" applyFont="1" applyFill="1" applyBorder="1"/>
    <xf numFmtId="16" fontId="7" fillId="0" borderId="11" xfId="0" applyNumberFormat="1" applyFont="1" applyFill="1" applyBorder="1"/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0" fontId="25" fillId="0" borderId="0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7" fillId="4" borderId="0" xfId="0" applyNumberFormat="1" applyFont="1" applyFill="1"/>
    <xf numFmtId="4" fontId="7" fillId="4" borderId="5" xfId="0" applyNumberFormat="1" applyFont="1" applyFill="1" applyBorder="1" applyAlignment="1">
      <alignment horizontal="right"/>
    </xf>
    <xf numFmtId="16" fontId="7" fillId="4" borderId="0" xfId="0" applyNumberFormat="1" applyFont="1" applyFill="1" applyBorder="1"/>
    <xf numFmtId="2" fontId="7" fillId="4" borderId="0" xfId="0" applyNumberFormat="1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33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3" borderId="0" xfId="0" applyFill="1"/>
    <xf numFmtId="4" fontId="54" fillId="0" borderId="0" xfId="0" applyNumberFormat="1" applyFont="1" applyFill="1" applyBorder="1"/>
    <xf numFmtId="0" fontId="55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9" xfId="0" applyNumberFormat="1" applyFont="1" applyFill="1" applyBorder="1"/>
    <xf numFmtId="16" fontId="7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2" fontId="33" fillId="0" borderId="32" xfId="0" applyNumberFormat="1" applyFont="1" applyFill="1" applyBorder="1" applyAlignment="1">
      <alignment horizontal="right"/>
    </xf>
    <xf numFmtId="16" fontId="33" fillId="0" borderId="12" xfId="0" applyNumberFormat="1" applyFont="1" applyFill="1" applyBorder="1"/>
    <xf numFmtId="2" fontId="33" fillId="0" borderId="12" xfId="0" applyNumberFormat="1" applyFont="1" applyFill="1" applyBorder="1"/>
    <xf numFmtId="164" fontId="33" fillId="0" borderId="12" xfId="0" applyNumberFormat="1" applyFont="1" applyFill="1" applyBorder="1"/>
    <xf numFmtId="16" fontId="33" fillId="0" borderId="15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4" fontId="33" fillId="0" borderId="37" xfId="0" applyNumberFormat="1" applyFont="1" applyFill="1" applyBorder="1" applyAlignment="1">
      <alignment horizontal="right"/>
    </xf>
    <xf numFmtId="4" fontId="33" fillId="0" borderId="5" xfId="0" applyNumberFormat="1" applyFont="1" applyFill="1" applyBorder="1" applyAlignment="1">
      <alignment horizontal="right"/>
    </xf>
    <xf numFmtId="16" fontId="33" fillId="0" borderId="4" xfId="0" applyNumberFormat="1" applyFont="1" applyFill="1" applyBorder="1"/>
    <xf numFmtId="15" fontId="33" fillId="0" borderId="10" xfId="0" applyNumberFormat="1" applyFont="1" applyFill="1" applyBorder="1" applyAlignment="1">
      <alignment horizontal="right"/>
    </xf>
    <xf numFmtId="164" fontId="33" fillId="0" borderId="0" xfId="0" applyNumberFormat="1" applyFont="1" applyFill="1" applyBorder="1"/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2" borderId="0" xfId="0" applyFill="1"/>
    <xf numFmtId="44" fontId="0" fillId="0" borderId="0" xfId="1" applyFont="1" applyFill="1"/>
    <xf numFmtId="0" fontId="31" fillId="2" borderId="0" xfId="0" applyFont="1" applyFill="1" applyAlignment="1">
      <alignment horizontal="center"/>
    </xf>
    <xf numFmtId="0" fontId="56" fillId="0" borderId="0" xfId="0" applyFont="1" applyFill="1" applyAlignment="1">
      <alignment horizontal="left"/>
    </xf>
    <xf numFmtId="164" fontId="37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0" fontId="57" fillId="0" borderId="0" xfId="0" applyFont="1"/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6" fontId="30" fillId="0" borderId="0" xfId="0" applyNumberFormat="1" applyFont="1" applyFill="1" applyBorder="1"/>
    <xf numFmtId="4" fontId="30" fillId="0" borderId="37" xfId="0" applyNumberFormat="1" applyFont="1" applyFill="1" applyBorder="1" applyAlignment="1">
      <alignment horizontal="right"/>
    </xf>
    <xf numFmtId="164" fontId="30" fillId="0" borderId="0" xfId="0" applyNumberFormat="1" applyFont="1" applyFill="1" applyBorder="1"/>
    <xf numFmtId="16" fontId="30" fillId="0" borderId="4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2" fontId="30" fillId="0" borderId="12" xfId="0" applyNumberFormat="1" applyFont="1" applyFill="1" applyBorder="1" applyAlignment="1">
      <alignment horizontal="right"/>
    </xf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2" fontId="30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7" fillId="16" borderId="0" xfId="0" applyFont="1" applyFill="1" applyAlignment="1">
      <alignment horizontal="center"/>
    </xf>
    <xf numFmtId="2" fontId="7" fillId="9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2" fontId="0" fillId="17" borderId="0" xfId="0" applyNumberFormat="1" applyFill="1" applyAlignment="1">
      <alignment horizontal="center"/>
    </xf>
    <xf numFmtId="2" fontId="7" fillId="17" borderId="0" xfId="0" applyNumberFormat="1" applyFont="1" applyFill="1" applyAlignment="1">
      <alignment horizontal="center"/>
    </xf>
    <xf numFmtId="0" fontId="38" fillId="13" borderId="0" xfId="0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0" fontId="31" fillId="12" borderId="0" xfId="0" applyFont="1" applyFill="1" applyAlignment="1">
      <alignment horizontal="center"/>
    </xf>
    <xf numFmtId="0" fontId="31" fillId="12" borderId="0" xfId="0" applyFont="1" applyFill="1"/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58" fillId="0" borderId="0" xfId="0" applyFont="1" applyFill="1" applyAlignment="1">
      <alignment horizontal="left"/>
    </xf>
    <xf numFmtId="16" fontId="7" fillId="16" borderId="0" xfId="0" applyNumberFormat="1" applyFont="1" applyFill="1"/>
    <xf numFmtId="0" fontId="7" fillId="16" borderId="0" xfId="0" applyFont="1" applyFill="1" applyBorder="1"/>
    <xf numFmtId="0" fontId="7" fillId="16" borderId="0" xfId="0" applyFont="1" applyFill="1" applyBorder="1" applyAlignment="1">
      <alignment horizontal="center"/>
    </xf>
    <xf numFmtId="16" fontId="7" fillId="0" borderId="4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164" fontId="12" fillId="0" borderId="0" xfId="0" applyNumberFormat="1" applyFont="1" applyFill="1"/>
    <xf numFmtId="0" fontId="25" fillId="19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51" fillId="2" borderId="0" xfId="0" applyFont="1" applyFill="1" applyAlignment="1">
      <alignment horizontal="left"/>
    </xf>
    <xf numFmtId="2" fontId="39" fillId="0" borderId="0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37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16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39" fillId="0" borderId="0" xfId="0" applyNumberFormat="1" applyFont="1"/>
    <xf numFmtId="2" fontId="39" fillId="0" borderId="12" xfId="0" applyNumberFormat="1" applyFont="1" applyFill="1" applyBorder="1" applyAlignment="1">
      <alignment horizontal="right"/>
    </xf>
    <xf numFmtId="16" fontId="39" fillId="0" borderId="16" xfId="0" applyNumberFormat="1" applyFont="1" applyBorder="1"/>
    <xf numFmtId="0" fontId="39" fillId="0" borderId="13" xfId="0" applyFont="1" applyBorder="1" applyAlignment="1">
      <alignment horizontal="right"/>
    </xf>
    <xf numFmtId="4" fontId="8" fillId="7" borderId="0" xfId="0" applyNumberFormat="1" applyFont="1" applyFill="1"/>
    <xf numFmtId="4" fontId="0" fillId="7" borderId="0" xfId="0" applyNumberFormat="1" applyFill="1" applyBorder="1"/>
    <xf numFmtId="4" fontId="0" fillId="7" borderId="0" xfId="0" applyNumberFormat="1" applyFill="1"/>
    <xf numFmtId="4" fontId="17" fillId="7" borderId="0" xfId="0" applyNumberFormat="1" applyFont="1" applyFill="1"/>
    <xf numFmtId="4" fontId="39" fillId="0" borderId="37" xfId="0" applyNumberFormat="1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2" fontId="0" fillId="7" borderId="5" xfId="0" applyNumberFormat="1" applyFill="1" applyBorder="1" applyAlignment="1">
      <alignment horizontal="right"/>
    </xf>
    <xf numFmtId="16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17" borderId="5" xfId="0" applyNumberFormat="1" applyFill="1" applyBorder="1" applyAlignment="1">
      <alignment horizontal="right"/>
    </xf>
    <xf numFmtId="2" fontId="0" fillId="10" borderId="5" xfId="0" applyNumberFormat="1" applyFill="1" applyBorder="1" applyAlignment="1">
      <alignment horizontal="right"/>
    </xf>
    <xf numFmtId="16" fontId="0" fillId="10" borderId="0" xfId="0" applyNumberFormat="1" applyFill="1"/>
    <xf numFmtId="0" fontId="0" fillId="10" borderId="0" xfId="0" applyFill="1" applyAlignment="1">
      <alignment horizontal="right"/>
    </xf>
    <xf numFmtId="164" fontId="0" fillId="10" borderId="0" xfId="0" applyNumberFormat="1" applyFill="1"/>
    <xf numFmtId="2" fontId="7" fillId="7" borderId="0" xfId="0" applyNumberFormat="1" applyFont="1" applyFill="1"/>
    <xf numFmtId="16" fontId="0" fillId="17" borderId="0" xfId="0" applyNumberFormat="1" applyFill="1"/>
    <xf numFmtId="0" fontId="0" fillId="17" borderId="0" xfId="0" applyFill="1" applyAlignment="1">
      <alignment horizontal="right"/>
    </xf>
    <xf numFmtId="164" fontId="0" fillId="17" borderId="0" xfId="0" applyNumberFormat="1" applyFill="1"/>
    <xf numFmtId="16" fontId="0" fillId="2" borderId="0" xfId="0" applyNumberFormat="1" applyFill="1"/>
    <xf numFmtId="2" fontId="0" fillId="2" borderId="5" xfId="0" applyNumberFormat="1" applyFill="1" applyBorder="1" applyAlignment="1">
      <alignment horizontal="right"/>
    </xf>
    <xf numFmtId="2" fontId="13" fillId="2" borderId="5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4" fontId="7" fillId="7" borderId="0" xfId="0" applyNumberFormat="1" applyFont="1" applyFill="1"/>
    <xf numFmtId="2" fontId="0" fillId="7" borderId="0" xfId="0" applyNumberFormat="1" applyFill="1"/>
    <xf numFmtId="4" fontId="0" fillId="7" borderId="0" xfId="0" applyNumberFormat="1" applyFont="1" applyFill="1"/>
    <xf numFmtId="0" fontId="7" fillId="2" borderId="4" xfId="0" applyFont="1" applyFill="1" applyBorder="1"/>
    <xf numFmtId="0" fontId="3" fillId="2" borderId="0" xfId="0" applyFont="1" applyFill="1" applyBorder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20" borderId="0" xfId="0" applyFont="1" applyFill="1" applyBorder="1" applyAlignment="1">
      <alignment horizontal="center"/>
    </xf>
    <xf numFmtId="2" fontId="7" fillId="20" borderId="0" xfId="0" applyNumberFormat="1" applyFont="1" applyFill="1"/>
    <xf numFmtId="2" fontId="0" fillId="20" borderId="0" xfId="0" applyNumberFormat="1" applyFill="1"/>
    <xf numFmtId="2" fontId="7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9" fillId="0" borderId="0" xfId="0" applyFont="1"/>
    <xf numFmtId="1" fontId="16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167" fontId="60" fillId="2" borderId="10" xfId="0" applyNumberFormat="1" applyFont="1" applyFill="1" applyBorder="1" applyAlignment="1">
      <alignment horizontal="left"/>
    </xf>
    <xf numFmtId="0" fontId="56" fillId="0" borderId="37" xfId="0" applyFont="1" applyFill="1" applyBorder="1" applyAlignment="1">
      <alignment horizontal="left"/>
    </xf>
    <xf numFmtId="0" fontId="61" fillId="2" borderId="0" xfId="0" applyFont="1" applyFill="1" applyAlignment="1">
      <alignment horizontal="center"/>
    </xf>
    <xf numFmtId="44" fontId="0" fillId="0" borderId="0" xfId="0" applyNumberFormat="1"/>
    <xf numFmtId="166" fontId="10" fillId="2" borderId="0" xfId="0" applyNumberFormat="1" applyFont="1" applyFill="1"/>
    <xf numFmtId="2" fontId="51" fillId="2" borderId="5" xfId="0" applyNumberFormat="1" applyFont="1" applyFill="1" applyBorder="1" applyAlignment="1">
      <alignment horizontal="left"/>
    </xf>
    <xf numFmtId="2" fontId="61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164" fontId="7" fillId="2" borderId="4" xfId="0" applyNumberFormat="1" applyFont="1" applyFill="1" applyBorder="1"/>
    <xf numFmtId="166" fontId="7" fillId="10" borderId="0" xfId="0" applyNumberFormat="1" applyFont="1" applyFill="1" applyBorder="1" applyAlignment="1">
      <alignment horizontal="right"/>
    </xf>
    <xf numFmtId="166" fontId="7" fillId="10" borderId="0" xfId="0" applyNumberFormat="1" applyFont="1" applyFill="1" applyAlignment="1">
      <alignment horizontal="right"/>
    </xf>
    <xf numFmtId="166" fontId="7" fillId="2" borderId="0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166" fontId="7" fillId="2" borderId="0" xfId="0" applyNumberFormat="1" applyFont="1" applyFill="1" applyAlignment="1">
      <alignment horizontal="right"/>
    </xf>
    <xf numFmtId="0" fontId="7" fillId="4" borderId="0" xfId="0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  <xf numFmtId="164" fontId="25" fillId="0" borderId="14" xfId="0" applyNumberFormat="1" applyFont="1" applyFill="1" applyBorder="1"/>
    <xf numFmtId="164" fontId="7" fillId="19" borderId="4" xfId="0" applyNumberFormat="1" applyFont="1" applyFill="1" applyBorder="1"/>
    <xf numFmtId="164" fontId="7" fillId="19" borderId="0" xfId="0" applyNumberFormat="1" applyFont="1" applyFill="1"/>
    <xf numFmtId="167" fontId="7" fillId="19" borderId="10" xfId="0" applyNumberFormat="1" applyFont="1" applyFill="1" applyBorder="1" applyAlignment="1">
      <alignment horizontal="left"/>
    </xf>
    <xf numFmtId="167" fontId="7" fillId="19" borderId="5" xfId="0" applyNumberFormat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9933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abSelected="1" topLeftCell="C40" zoomScaleNormal="100" workbookViewId="0">
      <selection activeCell="L64" sqref="L6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8" customWidth="1"/>
    <col min="11" max="11" width="12.5703125" bestFit="1" customWidth="1"/>
    <col min="12" max="12" width="12.5703125" style="28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5" customWidth="1"/>
    <col min="17" max="17" width="15.28515625" style="131" bestFit="1" customWidth="1"/>
    <col min="18" max="18" width="13.42578125" style="359" customWidth="1"/>
    <col min="19" max="19" width="14.140625" bestFit="1" customWidth="1"/>
    <col min="20" max="20" width="13.28515625" bestFit="1" customWidth="1"/>
  </cols>
  <sheetData>
    <row r="1" spans="1:20" ht="32.25" thickTop="1" thickBot="1" x14ac:dyDescent="0.5">
      <c r="A1" s="25"/>
      <c r="B1" s="428" t="s">
        <v>273</v>
      </c>
      <c r="C1" s="70"/>
      <c r="D1" s="197"/>
      <c r="E1" s="154"/>
      <c r="F1" s="85"/>
      <c r="G1" s="84"/>
      <c r="H1" s="84"/>
      <c r="I1" s="84"/>
      <c r="K1" s="709" t="s">
        <v>26</v>
      </c>
      <c r="L1" s="285"/>
      <c r="M1" s="711" t="s">
        <v>27</v>
      </c>
      <c r="N1" s="91"/>
      <c r="O1" s="254"/>
      <c r="P1" s="189" t="s">
        <v>39</v>
      </c>
      <c r="Q1" s="713" t="s">
        <v>28</v>
      </c>
      <c r="R1" s="355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10"/>
      <c r="L2" s="287" t="s">
        <v>29</v>
      </c>
      <c r="M2" s="712"/>
      <c r="N2" s="5" t="s">
        <v>29</v>
      </c>
      <c r="O2" s="97" t="s">
        <v>30</v>
      </c>
      <c r="P2" s="190" t="s">
        <v>40</v>
      </c>
      <c r="Q2" s="714"/>
      <c r="R2" s="356" t="s">
        <v>29</v>
      </c>
    </row>
    <row r="3" spans="1:20" s="446" customFormat="1" ht="15.75" thickTop="1" x14ac:dyDescent="0.25">
      <c r="A3" s="450"/>
      <c r="B3" s="367">
        <f>PIERNA!B3</f>
        <v>0</v>
      </c>
      <c r="C3" s="367">
        <f>PIERNA!C3</f>
        <v>0</v>
      </c>
      <c r="D3" s="272">
        <f>PIERNA!D3</f>
        <v>0</v>
      </c>
      <c r="E3" s="451">
        <f>PIERNA!E3</f>
        <v>0</v>
      </c>
      <c r="F3" s="353">
        <f>PIERNA!F3</f>
        <v>0</v>
      </c>
      <c r="G3" s="196">
        <f>PIERNA!G3</f>
        <v>0</v>
      </c>
      <c r="H3" s="65">
        <f>PIERNA!H3</f>
        <v>0</v>
      </c>
      <c r="I3" s="452">
        <f>PIERNA!I3</f>
        <v>-13.770000000000437</v>
      </c>
      <c r="J3" s="453"/>
      <c r="K3" s="213"/>
      <c r="L3" s="454"/>
      <c r="M3" s="108"/>
      <c r="N3" s="455"/>
      <c r="O3" s="181"/>
      <c r="P3" s="232"/>
      <c r="Q3" s="267"/>
      <c r="R3" s="456"/>
      <c r="S3" s="108">
        <f t="shared" ref="S3:S31" si="0">Q3+M3+K3+P3</f>
        <v>0</v>
      </c>
      <c r="T3" s="108" t="e">
        <f>S3/H3</f>
        <v>#DIV/0!</v>
      </c>
    </row>
    <row r="4" spans="1:20" s="446" customFormat="1" x14ac:dyDescent="0.25">
      <c r="A4" s="450">
        <v>1</v>
      </c>
      <c r="B4" s="367" t="str">
        <f>PIERNA!B4</f>
        <v>FARMLAND FOODS</v>
      </c>
      <c r="C4" s="525" t="str">
        <f>PIERNA!C4</f>
        <v>Farmland</v>
      </c>
      <c r="D4" s="526" t="str">
        <f>PIERNA!D4</f>
        <v>PED. 5002687</v>
      </c>
      <c r="E4" s="156">
        <f>PIERNA!E4</f>
        <v>42185</v>
      </c>
      <c r="F4" s="353">
        <f>PIERNA!F4</f>
        <v>18210.22</v>
      </c>
      <c r="G4" s="196">
        <f>PIERNA!G4</f>
        <v>22</v>
      </c>
      <c r="H4" s="65">
        <f>PIERNA!H4</f>
        <v>18223.990000000002</v>
      </c>
      <c r="I4" s="452">
        <f>PIERNA!I4</f>
        <v>-13.770000000000437</v>
      </c>
      <c r="J4" s="266"/>
      <c r="K4" s="213"/>
      <c r="L4" s="488"/>
      <c r="M4" s="108"/>
      <c r="N4" s="492"/>
      <c r="O4" s="181"/>
      <c r="P4" s="232"/>
      <c r="Q4" s="116"/>
      <c r="R4" s="510"/>
      <c r="S4" s="108">
        <f t="shared" si="0"/>
        <v>0</v>
      </c>
      <c r="T4" s="108">
        <f>S4/H4</f>
        <v>0</v>
      </c>
    </row>
    <row r="5" spans="1:20" s="446" customFormat="1" x14ac:dyDescent="0.25">
      <c r="A5" s="450">
        <v>2</v>
      </c>
      <c r="B5" s="367" t="str">
        <f>PIERNA!B5</f>
        <v>SMITHFIELD FARMLAND</v>
      </c>
      <c r="C5" s="367" t="str">
        <f>PIERNA!C5</f>
        <v>Farmland</v>
      </c>
      <c r="D5" s="199" t="str">
        <f>PIERNA!D5</f>
        <v>PED. 5002693</v>
      </c>
      <c r="E5" s="156">
        <f>PIERNA!E5</f>
        <v>42186</v>
      </c>
      <c r="F5" s="353">
        <f>PIERNA!F5</f>
        <v>17895.66</v>
      </c>
      <c r="G5" s="196">
        <f>PIERNA!G5</f>
        <v>22</v>
      </c>
      <c r="H5" s="65">
        <f>PIERNA!H5</f>
        <v>17921.099999999999</v>
      </c>
      <c r="I5" s="452">
        <f>PIERNA!I5</f>
        <v>-25.43999999999869</v>
      </c>
      <c r="J5" s="266" t="s">
        <v>370</v>
      </c>
      <c r="K5" s="213">
        <v>8473</v>
      </c>
      <c r="L5" s="488" t="s">
        <v>420</v>
      </c>
      <c r="M5" s="116">
        <v>21460</v>
      </c>
      <c r="N5" s="493" t="s">
        <v>419</v>
      </c>
      <c r="O5" s="581">
        <v>94956102</v>
      </c>
      <c r="P5" s="232">
        <v>2494</v>
      </c>
      <c r="Q5" s="116">
        <v>425657.3</v>
      </c>
      <c r="R5" s="509" t="s">
        <v>444</v>
      </c>
      <c r="S5" s="108">
        <f t="shared" si="0"/>
        <v>458084.3</v>
      </c>
      <c r="T5" s="108">
        <f>S5/H5+0.1</f>
        <v>25.661170910267789</v>
      </c>
    </row>
    <row r="6" spans="1:20" s="446" customFormat="1" x14ac:dyDescent="0.25">
      <c r="A6" s="450">
        <v>3</v>
      </c>
      <c r="B6" s="367" t="str">
        <f>PIERNA!B6</f>
        <v>JHON MORREL</v>
      </c>
      <c r="C6" s="367" t="str">
        <f>PIERNA!C6</f>
        <v>Farmland</v>
      </c>
      <c r="D6" s="199" t="str">
        <f>PIERNA!D6</f>
        <v>PED. 5002689</v>
      </c>
      <c r="E6" s="459">
        <f>PIERNA!E6</f>
        <v>42187</v>
      </c>
      <c r="F6" s="353">
        <f>PIERNA!F6</f>
        <v>13941.66</v>
      </c>
      <c r="G6" s="196">
        <f>PIERNA!G6</f>
        <v>16</v>
      </c>
      <c r="H6" s="65">
        <f>PIERNA!H6</f>
        <v>13806.2</v>
      </c>
      <c r="I6" s="452">
        <f>PIERNA!I6</f>
        <v>135.45999999999913</v>
      </c>
      <c r="J6" s="266" t="s">
        <v>371</v>
      </c>
      <c r="K6" s="213">
        <v>8473</v>
      </c>
      <c r="L6" s="488" t="s">
        <v>420</v>
      </c>
      <c r="M6" s="116">
        <v>21460</v>
      </c>
      <c r="N6" s="493" t="s">
        <v>422</v>
      </c>
      <c r="O6" s="181">
        <v>94957898</v>
      </c>
      <c r="P6" s="232">
        <v>2158</v>
      </c>
      <c r="Q6" s="335">
        <v>325492.40000000002</v>
      </c>
      <c r="R6" s="625" t="s">
        <v>417</v>
      </c>
      <c r="S6" s="108">
        <f t="shared" si="0"/>
        <v>357583.4</v>
      </c>
      <c r="T6" s="108">
        <f t="shared" ref="T6:T63" si="1">S6/H6+0.1</f>
        <v>26.000204256058876</v>
      </c>
    </row>
    <row r="7" spans="1:20" s="446" customFormat="1" ht="15.75" customHeight="1" x14ac:dyDescent="0.25">
      <c r="A7" s="450">
        <v>4</v>
      </c>
      <c r="B7" s="367" t="str">
        <f>PIERNA!B7</f>
        <v xml:space="preserve">MANSIVA SA DE CV </v>
      </c>
      <c r="C7" s="367" t="str">
        <f>PIERNA!C7</f>
        <v>INDIANA</v>
      </c>
      <c r="D7" s="199" t="str">
        <f>PIERNA!D7</f>
        <v>PED. 5007704</v>
      </c>
      <c r="E7" s="156">
        <f>PIERNA!E7</f>
        <v>42187</v>
      </c>
      <c r="F7" s="353">
        <f>PIERNA!F7</f>
        <v>19215.080000000002</v>
      </c>
      <c r="G7" s="196">
        <f>PIERNA!G7</f>
        <v>19</v>
      </c>
      <c r="H7" s="65">
        <f>PIERNA!H7</f>
        <v>19263</v>
      </c>
      <c r="I7" s="452">
        <f>PIERNA!I7</f>
        <v>-47.919999999998254</v>
      </c>
      <c r="J7" s="266"/>
      <c r="K7" s="233"/>
      <c r="L7" s="488"/>
      <c r="M7" s="116"/>
      <c r="N7" s="494"/>
      <c r="O7" s="181" t="s">
        <v>445</v>
      </c>
      <c r="P7" s="232"/>
      <c r="Q7" s="215">
        <v>494406.43</v>
      </c>
      <c r="R7" s="496" t="s">
        <v>423</v>
      </c>
      <c r="S7" s="108">
        <f t="shared" si="0"/>
        <v>494406.43</v>
      </c>
      <c r="T7" s="108">
        <f t="shared" si="1"/>
        <v>25.766117946321966</v>
      </c>
    </row>
    <row r="8" spans="1:20" s="446" customFormat="1" x14ac:dyDescent="0.25">
      <c r="A8" s="450">
        <v>5</v>
      </c>
      <c r="B8" s="367" t="str">
        <f>PIERNA!B8</f>
        <v>SEBAROD FOODS</v>
      </c>
      <c r="C8" s="367" t="str">
        <f>PIERNA!C8</f>
        <v>Seaboard</v>
      </c>
      <c r="D8" s="199" t="str">
        <f>PIERNA!D8</f>
        <v>PED. 5002701</v>
      </c>
      <c r="E8" s="156">
        <f>PIERNA!E8</f>
        <v>42188</v>
      </c>
      <c r="F8" s="353">
        <f>PIERNA!F8</f>
        <v>19597.599999999999</v>
      </c>
      <c r="G8" s="196">
        <f>PIERNA!G8</f>
        <v>21</v>
      </c>
      <c r="H8" s="65">
        <f>PIERNA!H8</f>
        <v>19606.8</v>
      </c>
      <c r="I8" s="452">
        <f>PIERNA!I8</f>
        <v>-9.2000000000007276</v>
      </c>
      <c r="J8" s="266" t="s">
        <v>373</v>
      </c>
      <c r="K8" s="213">
        <v>8499</v>
      </c>
      <c r="L8" s="488" t="s">
        <v>420</v>
      </c>
      <c r="M8" s="116">
        <v>20300</v>
      </c>
      <c r="N8" s="493" t="s">
        <v>422</v>
      </c>
      <c r="O8" s="554">
        <v>1159144</v>
      </c>
      <c r="P8" s="701">
        <v>2668</v>
      </c>
      <c r="Q8" s="580">
        <v>457101.92</v>
      </c>
      <c r="R8" s="579" t="s">
        <v>415</v>
      </c>
      <c r="S8" s="108">
        <f t="shared" si="0"/>
        <v>488568.92</v>
      </c>
      <c r="T8" s="108">
        <f t="shared" si="1"/>
        <v>25.018340575718629</v>
      </c>
    </row>
    <row r="9" spans="1:20" s="446" customFormat="1" x14ac:dyDescent="0.25">
      <c r="A9" s="450">
        <v>6</v>
      </c>
      <c r="B9" s="367" t="str">
        <f>PIERNA!B9</f>
        <v>SMITHFIELD FARMLAND</v>
      </c>
      <c r="C9" s="367" t="str">
        <f>PIERNA!C9</f>
        <v>SEABOARD</v>
      </c>
      <c r="D9" s="199" t="str">
        <f>PIERNA!D9</f>
        <v>PED. 5002713</v>
      </c>
      <c r="E9" s="156">
        <f>PIERNA!E9</f>
        <v>42188</v>
      </c>
      <c r="F9" s="353">
        <f>PIERNA!F9</f>
        <v>18606.52</v>
      </c>
      <c r="G9" s="196">
        <f>PIERNA!G9</f>
        <v>20</v>
      </c>
      <c r="H9" s="65">
        <f>PIERNA!H9</f>
        <v>18623.400000000001</v>
      </c>
      <c r="I9" s="452">
        <f>PIERNA!I9</f>
        <v>-16.880000000001019</v>
      </c>
      <c r="J9" s="266" t="s">
        <v>374</v>
      </c>
      <c r="K9" s="213">
        <v>8499</v>
      </c>
      <c r="L9" s="489" t="s">
        <v>421</v>
      </c>
      <c r="M9" s="116">
        <v>21460</v>
      </c>
      <c r="N9" s="493" t="s">
        <v>422</v>
      </c>
      <c r="O9" s="181">
        <v>1159323</v>
      </c>
      <c r="P9" s="701">
        <v>2668</v>
      </c>
      <c r="Q9" s="335">
        <v>444794.09</v>
      </c>
      <c r="R9" s="579" t="s">
        <v>416</v>
      </c>
      <c r="S9" s="108">
        <f t="shared" si="0"/>
        <v>477421.09</v>
      </c>
      <c r="T9" s="108">
        <f t="shared" si="1"/>
        <v>25.735549362629811</v>
      </c>
    </row>
    <row r="10" spans="1:20" s="446" customFormat="1" x14ac:dyDescent="0.25">
      <c r="A10" s="450">
        <v>7</v>
      </c>
      <c r="B10" s="367" t="str">
        <f>PIERNA!B10</f>
        <v>SEABOARD FOODS</v>
      </c>
      <c r="C10" s="367" t="str">
        <f>PIERNA!C10</f>
        <v>Seaboard</v>
      </c>
      <c r="D10" s="199" t="str">
        <f>PIERNA!D10</f>
        <v>PED. 5002722</v>
      </c>
      <c r="E10" s="156">
        <f>PIERNA!E10</f>
        <v>42188</v>
      </c>
      <c r="F10" s="353">
        <f>PIERNA!F10</f>
        <v>19271.93</v>
      </c>
      <c r="G10" s="196">
        <f>PIERNA!G10</f>
        <v>21</v>
      </c>
      <c r="H10" s="65">
        <f>PIERNA!H10</f>
        <v>19275.900000000001</v>
      </c>
      <c r="I10" s="452">
        <f>PIERNA!I10</f>
        <v>-3.9700000000011642</v>
      </c>
      <c r="J10" s="266" t="s">
        <v>375</v>
      </c>
      <c r="K10" s="213">
        <v>8499</v>
      </c>
      <c r="L10" s="488" t="s">
        <v>421</v>
      </c>
      <c r="M10" s="116">
        <v>21460</v>
      </c>
      <c r="N10" s="493" t="s">
        <v>422</v>
      </c>
      <c r="O10" s="181">
        <v>1159324</v>
      </c>
      <c r="P10" s="701">
        <v>2668</v>
      </c>
      <c r="Q10" s="335">
        <v>460372.47999999998</v>
      </c>
      <c r="R10" s="579" t="s">
        <v>416</v>
      </c>
      <c r="S10" s="108">
        <f t="shared" si="0"/>
        <v>492999.48</v>
      </c>
      <c r="T10" s="108">
        <f t="shared" si="1"/>
        <v>25.675951317448209</v>
      </c>
    </row>
    <row r="11" spans="1:20" s="446" customFormat="1" x14ac:dyDescent="0.25">
      <c r="A11" s="450">
        <v>8</v>
      </c>
      <c r="B11" s="367" t="str">
        <f>PIERNA!B11</f>
        <v>MANSIVA SA DE C</v>
      </c>
      <c r="C11" s="367" t="str">
        <f>PIERNA!C11</f>
        <v>INDIANA</v>
      </c>
      <c r="D11" s="199" t="str">
        <f>PIERNA!D11</f>
        <v>PED. 5014494</v>
      </c>
      <c r="E11" s="156">
        <f>PIERNA!E11</f>
        <v>42189</v>
      </c>
      <c r="F11" s="353">
        <f>PIERNA!F11</f>
        <v>17621.759999999998</v>
      </c>
      <c r="G11" s="196">
        <f>PIERNA!G11</f>
        <v>18</v>
      </c>
      <c r="H11" s="65">
        <f>PIERNA!H11</f>
        <v>17598.32</v>
      </c>
      <c r="I11" s="452">
        <f>PIERNA!I11</f>
        <v>23.43999999999869</v>
      </c>
      <c r="J11" s="266">
        <v>4172</v>
      </c>
      <c r="K11" s="213"/>
      <c r="L11" s="488"/>
      <c r="M11" s="116"/>
      <c r="N11" s="493"/>
      <c r="O11" s="181" t="s">
        <v>429</v>
      </c>
      <c r="P11" s="701"/>
      <c r="Q11" s="354">
        <v>456768.13</v>
      </c>
      <c r="R11" s="496" t="s">
        <v>428</v>
      </c>
      <c r="S11" s="108">
        <f t="shared" si="0"/>
        <v>456768.13</v>
      </c>
      <c r="T11" s="108">
        <f>S11/H11</f>
        <v>25.955212202073835</v>
      </c>
    </row>
    <row r="12" spans="1:20" s="446" customFormat="1" x14ac:dyDescent="0.25">
      <c r="A12" s="450">
        <v>9</v>
      </c>
      <c r="B12" s="367" t="str">
        <f>PIERNA!B12</f>
        <v>SEABOARD FOODS</v>
      </c>
      <c r="C12" s="367" t="str">
        <f>PIERNA!C12</f>
        <v>Seaboard</v>
      </c>
      <c r="D12" s="199" t="str">
        <f>PIERNA!D12</f>
        <v>PED. 5002715</v>
      </c>
      <c r="E12" s="156">
        <f>PIERNA!E12</f>
        <v>42189</v>
      </c>
      <c r="F12" s="353">
        <f>PIERNA!F12</f>
        <v>19202.03</v>
      </c>
      <c r="G12" s="196">
        <f>PIERNA!G12</f>
        <v>21</v>
      </c>
      <c r="H12" s="65">
        <f>PIERNA!H12</f>
        <v>19267.5</v>
      </c>
      <c r="I12" s="452">
        <f>PIERNA!I12</f>
        <v>-65.470000000001164</v>
      </c>
      <c r="J12" s="266" t="s">
        <v>377</v>
      </c>
      <c r="K12" s="213">
        <v>8499</v>
      </c>
      <c r="L12" s="488" t="s">
        <v>421</v>
      </c>
      <c r="M12" s="116">
        <v>21460</v>
      </c>
      <c r="N12" s="493" t="s">
        <v>423</v>
      </c>
      <c r="O12" s="181">
        <v>1159322</v>
      </c>
      <c r="P12" s="701">
        <v>2668</v>
      </c>
      <c r="Q12" s="335">
        <v>475536.1</v>
      </c>
      <c r="R12" s="579" t="s">
        <v>415</v>
      </c>
      <c r="S12" s="108">
        <f t="shared" si="0"/>
        <v>508163.1</v>
      </c>
      <c r="T12" s="108">
        <f t="shared" si="1"/>
        <v>26.474106656286494</v>
      </c>
    </row>
    <row r="13" spans="1:20" s="446" customFormat="1" x14ac:dyDescent="0.25">
      <c r="A13" s="450">
        <v>10</v>
      </c>
      <c r="B13" s="367" t="str">
        <f>PIERNA!B13</f>
        <v xml:space="preserve">SMITHFIELD FARMLAND </v>
      </c>
      <c r="C13" s="367" t="str">
        <f>PIERNA!C13</f>
        <v>Farmland</v>
      </c>
      <c r="D13" s="199" t="str">
        <f>PIERNA!D13</f>
        <v>PED. 5002717</v>
      </c>
      <c r="E13" s="156">
        <f>PIERNA!E13</f>
        <v>42189</v>
      </c>
      <c r="F13" s="353">
        <f>PIERNA!F13</f>
        <v>17861.080000000002</v>
      </c>
      <c r="G13" s="196">
        <f>PIERNA!G13</f>
        <v>22</v>
      </c>
      <c r="H13" s="65">
        <f>PIERNA!H13</f>
        <v>17917</v>
      </c>
      <c r="I13" s="452">
        <f>PIERNA!I13</f>
        <v>-55.919999999998254</v>
      </c>
      <c r="J13" s="266" t="s">
        <v>376</v>
      </c>
      <c r="K13" s="213">
        <v>8499</v>
      </c>
      <c r="L13" s="488" t="s">
        <v>421</v>
      </c>
      <c r="M13" s="116">
        <v>20880</v>
      </c>
      <c r="N13" s="493" t="s">
        <v>423</v>
      </c>
      <c r="O13" s="181">
        <v>94960501</v>
      </c>
      <c r="P13" s="701">
        <v>2494</v>
      </c>
      <c r="Q13" s="116">
        <v>420990.3</v>
      </c>
      <c r="R13" s="496" t="s">
        <v>423</v>
      </c>
      <c r="S13" s="108">
        <f t="shared" si="0"/>
        <v>452863.3</v>
      </c>
      <c r="T13" s="108">
        <f t="shared" si="1"/>
        <v>25.375620918680582</v>
      </c>
    </row>
    <row r="14" spans="1:20" s="446" customFormat="1" x14ac:dyDescent="0.25">
      <c r="A14" s="450">
        <v>11</v>
      </c>
      <c r="B14" s="367" t="str">
        <f>PIERNA!B14</f>
        <v>SMITHFIELD FARMLAND</v>
      </c>
      <c r="C14" s="367" t="str">
        <f>PIERNA!C14</f>
        <v>Farmland</v>
      </c>
      <c r="D14" s="199" t="str">
        <f>PIERNA!D14</f>
        <v>PED. 5002735</v>
      </c>
      <c r="E14" s="156">
        <f>PIERNA!E14</f>
        <v>42192</v>
      </c>
      <c r="F14" s="353">
        <f>PIERNA!F14</f>
        <v>18907.45</v>
      </c>
      <c r="G14" s="196">
        <f>PIERNA!G14</f>
        <v>21</v>
      </c>
      <c r="H14" s="65">
        <f>PIERNA!H14</f>
        <v>18828.57</v>
      </c>
      <c r="I14" s="452">
        <f>PIERNA!I14</f>
        <v>78.880000000001019</v>
      </c>
      <c r="J14" s="266" t="s">
        <v>378</v>
      </c>
      <c r="K14" s="213">
        <v>8486</v>
      </c>
      <c r="L14" s="488" t="s">
        <v>424</v>
      </c>
      <c r="M14" s="116">
        <v>21460</v>
      </c>
      <c r="N14" s="493" t="s">
        <v>425</v>
      </c>
      <c r="O14" s="181">
        <v>94964050</v>
      </c>
      <c r="P14" s="701">
        <v>2436</v>
      </c>
      <c r="Q14" s="116">
        <v>411032.33</v>
      </c>
      <c r="R14" s="496" t="s">
        <v>451</v>
      </c>
      <c r="S14" s="108">
        <f t="shared" si="0"/>
        <v>443414.33</v>
      </c>
      <c r="T14" s="108">
        <f t="shared" si="1"/>
        <v>23.650080011386954</v>
      </c>
    </row>
    <row r="15" spans="1:20" s="446" customFormat="1" x14ac:dyDescent="0.25">
      <c r="A15" s="450">
        <v>12</v>
      </c>
      <c r="B15" s="367" t="str">
        <f>PIERNA!B15</f>
        <v>SMITHFIELD FARMLAND</v>
      </c>
      <c r="C15" s="367" t="str">
        <f>PIERNA!C15</f>
        <v>Farmland</v>
      </c>
      <c r="D15" s="199" t="str">
        <f>PIERNA!D15</f>
        <v>PED. 5002729</v>
      </c>
      <c r="E15" s="156">
        <f>PIERNA!E15</f>
        <v>42192</v>
      </c>
      <c r="F15" s="353">
        <f>PIERNA!F15</f>
        <v>18461.080000000002</v>
      </c>
      <c r="G15" s="196">
        <f>PIERNA!G15</f>
        <v>20</v>
      </c>
      <c r="H15" s="65">
        <f>PIERNA!H15</f>
        <v>18518.34</v>
      </c>
      <c r="I15" s="452">
        <f>PIERNA!I15</f>
        <v>-57.259999999998399</v>
      </c>
      <c r="J15" s="266" t="s">
        <v>379</v>
      </c>
      <c r="K15" s="213">
        <v>8486</v>
      </c>
      <c r="L15" s="488" t="s">
        <v>424</v>
      </c>
      <c r="M15" s="116">
        <v>21460</v>
      </c>
      <c r="N15" s="493" t="s">
        <v>425</v>
      </c>
      <c r="O15" s="181">
        <v>94964049</v>
      </c>
      <c r="P15" s="701">
        <v>2436</v>
      </c>
      <c r="Q15" s="116">
        <v>416897.21</v>
      </c>
      <c r="R15" s="496" t="s">
        <v>451</v>
      </c>
      <c r="S15" s="108">
        <f t="shared" si="0"/>
        <v>449279.21</v>
      </c>
      <c r="T15" s="108">
        <f>S15/H15</f>
        <v>24.261311219040152</v>
      </c>
    </row>
    <row r="16" spans="1:20" s="446" customFormat="1" x14ac:dyDescent="0.25">
      <c r="A16" s="450">
        <v>13</v>
      </c>
      <c r="B16" s="367" t="str">
        <f>PIERNA!B16</f>
        <v>SMITHFIEL FARMLAND</v>
      </c>
      <c r="C16" s="367" t="str">
        <f>PIERNA!C16</f>
        <v>Farmland</v>
      </c>
      <c r="D16" s="199" t="str">
        <f>PIERNA!D16</f>
        <v>PED. 5002734</v>
      </c>
      <c r="E16" s="156">
        <f>PIERNA!E16</f>
        <v>42193</v>
      </c>
      <c r="F16" s="353">
        <f>PIERNA!F16</f>
        <v>18769.29</v>
      </c>
      <c r="G16" s="196">
        <f>PIERNA!G16</f>
        <v>21</v>
      </c>
      <c r="H16" s="65">
        <f>PIERNA!H16</f>
        <v>18650.330000000002</v>
      </c>
      <c r="I16" s="452">
        <f>PIERNA!I16</f>
        <v>118.95999999999913</v>
      </c>
      <c r="J16" s="266" t="s">
        <v>380</v>
      </c>
      <c r="K16" s="213">
        <v>8486</v>
      </c>
      <c r="L16" s="488" t="s">
        <v>424</v>
      </c>
      <c r="M16" s="116">
        <v>21460</v>
      </c>
      <c r="N16" s="493" t="s">
        <v>427</v>
      </c>
      <c r="O16" s="181">
        <v>94967066</v>
      </c>
      <c r="P16" s="701">
        <v>2436</v>
      </c>
      <c r="Q16" s="116">
        <v>406153.95</v>
      </c>
      <c r="R16" s="496" t="s">
        <v>452</v>
      </c>
      <c r="S16" s="108">
        <f t="shared" si="0"/>
        <v>438535.95</v>
      </c>
      <c r="T16" s="108">
        <f t="shared" si="1"/>
        <v>23.613575899193204</v>
      </c>
    </row>
    <row r="17" spans="1:20" s="446" customFormat="1" x14ac:dyDescent="0.25">
      <c r="A17" s="450">
        <v>14</v>
      </c>
      <c r="B17" s="367" t="str">
        <f>PIERNA!B17</f>
        <v>SEABOARD FOODS</v>
      </c>
      <c r="C17" s="367" t="str">
        <f>PIERNA!C17</f>
        <v>Seaboard</v>
      </c>
      <c r="D17" s="199" t="str">
        <f>PIERNA!D17</f>
        <v>PED. 5002750</v>
      </c>
      <c r="E17" s="156">
        <f>PIERNA!E17</f>
        <v>42194</v>
      </c>
      <c r="F17" s="353">
        <f>PIERNA!F17</f>
        <v>19376.55</v>
      </c>
      <c r="G17" s="196">
        <f>PIERNA!G17</f>
        <v>21</v>
      </c>
      <c r="H17" s="65">
        <f>PIERNA!H17</f>
        <v>19413.5</v>
      </c>
      <c r="I17" s="452">
        <f>PIERNA!I17</f>
        <v>-36.950000000000728</v>
      </c>
      <c r="J17" s="504" t="s">
        <v>381</v>
      </c>
      <c r="K17" s="213">
        <v>8512</v>
      </c>
      <c r="L17" s="488" t="s">
        <v>426</v>
      </c>
      <c r="M17" s="116">
        <v>21460</v>
      </c>
      <c r="N17" s="493" t="s">
        <v>428</v>
      </c>
      <c r="O17" s="181">
        <v>1160983</v>
      </c>
      <c r="P17" s="701">
        <v>2610</v>
      </c>
      <c r="Q17" s="116">
        <v>444650.18</v>
      </c>
      <c r="R17" s="497" t="s">
        <v>422</v>
      </c>
      <c r="S17" s="108">
        <f t="shared" si="0"/>
        <v>477232.18</v>
      </c>
      <c r="T17" s="108">
        <f t="shared" si="1"/>
        <v>24.682490534937031</v>
      </c>
    </row>
    <row r="18" spans="1:20" s="446" customFormat="1" x14ac:dyDescent="0.25">
      <c r="A18" s="450">
        <v>15</v>
      </c>
      <c r="B18" s="367" t="str">
        <f>PIERNA!B18</f>
        <v>SEABOARD FOODS</v>
      </c>
      <c r="C18" s="367" t="str">
        <f>PIERNA!C18</f>
        <v>Seaboard</v>
      </c>
      <c r="D18" s="199" t="str">
        <f>PIERNA!D18</f>
        <v>PED. 5002811</v>
      </c>
      <c r="E18" s="156">
        <f>PIERNA!E18</f>
        <v>42195</v>
      </c>
      <c r="F18" s="353">
        <f>PIERNA!F18</f>
        <v>19242.03</v>
      </c>
      <c r="G18" s="196">
        <f>PIERNA!G18</f>
        <v>21</v>
      </c>
      <c r="H18" s="65">
        <f>PIERNA!H18</f>
        <v>19313.900000000001</v>
      </c>
      <c r="I18" s="452">
        <f>PIERNA!I18</f>
        <v>-71.870000000002619</v>
      </c>
      <c r="J18" s="266" t="s">
        <v>382</v>
      </c>
      <c r="K18" s="213">
        <v>8499</v>
      </c>
      <c r="L18" s="488" t="s">
        <v>428</v>
      </c>
      <c r="M18" s="116">
        <v>21460</v>
      </c>
      <c r="N18" s="493" t="s">
        <v>431</v>
      </c>
      <c r="O18" s="124">
        <v>1160984</v>
      </c>
      <c r="P18" s="701">
        <v>2610</v>
      </c>
      <c r="Q18" s="116">
        <v>431327.16</v>
      </c>
      <c r="R18" s="496" t="s">
        <v>422</v>
      </c>
      <c r="S18" s="108">
        <f t="shared" si="0"/>
        <v>463896.16</v>
      </c>
      <c r="T18" s="108">
        <f>S18/H18</f>
        <v>24.0187719725172</v>
      </c>
    </row>
    <row r="19" spans="1:20" s="446" customFormat="1" x14ac:dyDescent="0.25">
      <c r="A19" s="450">
        <v>16</v>
      </c>
      <c r="B19" s="367" t="str">
        <f>PIERNA!B19</f>
        <v>SEABOAR FOODS</v>
      </c>
      <c r="C19" s="367" t="str">
        <f>PIERNA!C19</f>
        <v>Seaboard</v>
      </c>
      <c r="D19" s="199" t="str">
        <f>PIERNA!D19</f>
        <v>PED. 5002935</v>
      </c>
      <c r="E19" s="156">
        <f>PIERNA!E19</f>
        <v>42196</v>
      </c>
      <c r="F19" s="353">
        <f>PIERNA!F19</f>
        <v>19514.75</v>
      </c>
      <c r="G19" s="196">
        <f>PIERNA!G19</f>
        <v>21</v>
      </c>
      <c r="H19" s="65">
        <f>PIERNA!H19</f>
        <v>19526.2</v>
      </c>
      <c r="I19" s="452">
        <f>PIERNA!I19</f>
        <v>-11.450000000000728</v>
      </c>
      <c r="J19" s="266" t="s">
        <v>383</v>
      </c>
      <c r="K19" s="213">
        <v>8499</v>
      </c>
      <c r="L19" s="488" t="s">
        <v>430</v>
      </c>
      <c r="M19" s="116">
        <v>21460</v>
      </c>
      <c r="N19" s="493" t="s">
        <v>430</v>
      </c>
      <c r="O19" s="181">
        <v>1161476</v>
      </c>
      <c r="P19" s="701">
        <v>2494</v>
      </c>
      <c r="Q19" s="116">
        <v>432242.28</v>
      </c>
      <c r="R19" s="496" t="s">
        <v>423</v>
      </c>
      <c r="S19" s="108">
        <f t="shared" si="0"/>
        <v>464695.28</v>
      </c>
      <c r="T19" s="108">
        <f t="shared" si="1"/>
        <v>23.898551689524844</v>
      </c>
    </row>
    <row r="20" spans="1:20" s="446" customFormat="1" x14ac:dyDescent="0.25">
      <c r="A20" s="450">
        <v>17</v>
      </c>
      <c r="B20" s="367" t="str">
        <f>PIERNA!B20</f>
        <v>MANSIVA SA DE CV</v>
      </c>
      <c r="C20" s="133" t="str">
        <f>PIERNA!C20</f>
        <v>INDIANA</v>
      </c>
      <c r="D20" s="199" t="str">
        <f>PIERNA!D20</f>
        <v>PED. 5014649</v>
      </c>
      <c r="E20" s="156">
        <f>PIERNA!E20</f>
        <v>42196</v>
      </c>
      <c r="F20" s="353">
        <f>PIERNA!F20</f>
        <v>18639.080000000002</v>
      </c>
      <c r="G20" s="196">
        <f>PIERNA!G20</f>
        <v>19</v>
      </c>
      <c r="H20" s="65">
        <f>PIERNA!H20</f>
        <v>18700.57</v>
      </c>
      <c r="I20" s="452">
        <f>PIERNA!I20</f>
        <v>-61.489999999997963</v>
      </c>
      <c r="J20" s="266"/>
      <c r="K20" s="213"/>
      <c r="L20" s="488"/>
      <c r="M20" s="116"/>
      <c r="N20" s="493"/>
      <c r="O20" s="268" t="s">
        <v>454</v>
      </c>
      <c r="P20" s="701"/>
      <c r="Q20" s="116">
        <v>454686.24</v>
      </c>
      <c r="R20" s="496" t="s">
        <v>455</v>
      </c>
      <c r="S20" s="108">
        <f t="shared" si="0"/>
        <v>454686.24</v>
      </c>
      <c r="T20" s="108">
        <f>S20/H20</f>
        <v>24.314031069641192</v>
      </c>
    </row>
    <row r="21" spans="1:20" s="446" customFormat="1" x14ac:dyDescent="0.25">
      <c r="A21" s="450">
        <v>18</v>
      </c>
      <c r="B21" s="367" t="str">
        <f>PIERNA!B21</f>
        <v xml:space="preserve">SMITHFEILD  FARMLAND </v>
      </c>
      <c r="C21" s="367" t="str">
        <f>PIERNA!C21</f>
        <v>Farmaland</v>
      </c>
      <c r="D21" s="199" t="str">
        <f>PIERNA!D21</f>
        <v>PED. 5002937</v>
      </c>
      <c r="E21" s="156">
        <f>PIERNA!E21</f>
        <v>42197</v>
      </c>
      <c r="F21" s="353">
        <f>PIERNA!F21</f>
        <v>18213.78</v>
      </c>
      <c r="G21" s="196">
        <f>PIERNA!G21</f>
        <v>20</v>
      </c>
      <c r="H21" s="65">
        <f>PIERNA!H21</f>
        <v>18231.28</v>
      </c>
      <c r="I21" s="452">
        <f>PIERNA!I21</f>
        <v>-17.5</v>
      </c>
      <c r="J21" s="266" t="s">
        <v>384</v>
      </c>
      <c r="K21" s="213">
        <v>8499</v>
      </c>
      <c r="L21" s="488" t="s">
        <v>430</v>
      </c>
      <c r="M21" s="116">
        <v>20880</v>
      </c>
      <c r="N21" s="493" t="s">
        <v>430</v>
      </c>
      <c r="O21" s="582">
        <v>94969377</v>
      </c>
      <c r="P21" s="701">
        <v>2494</v>
      </c>
      <c r="Q21" s="116">
        <v>398807.47</v>
      </c>
      <c r="R21" s="496" t="s">
        <v>453</v>
      </c>
      <c r="S21" s="108">
        <f t="shared" si="0"/>
        <v>430680.47</v>
      </c>
      <c r="T21" s="108">
        <f t="shared" si="1"/>
        <v>23.723161401722756</v>
      </c>
    </row>
    <row r="22" spans="1:20" s="446" customFormat="1" x14ac:dyDescent="0.25">
      <c r="A22" s="450">
        <v>19</v>
      </c>
      <c r="B22" s="367" t="str">
        <f>PIERNA!B22</f>
        <v>SEABOARD FOODS</v>
      </c>
      <c r="C22" s="367" t="str">
        <f>PIERNA!C22</f>
        <v>Seaboard</v>
      </c>
      <c r="D22" s="199" t="str">
        <f>PIERNA!D22</f>
        <v>PED. 5002936</v>
      </c>
      <c r="E22" s="156">
        <f>PIERNA!E22</f>
        <v>42197</v>
      </c>
      <c r="F22" s="353">
        <f>PIERNA!F22</f>
        <v>19340.2</v>
      </c>
      <c r="G22" s="196">
        <f>PIERNA!G22</f>
        <v>21</v>
      </c>
      <c r="H22" s="65">
        <f>PIERNA!H22</f>
        <v>19373.8</v>
      </c>
      <c r="I22" s="452">
        <f>PIERNA!I22</f>
        <v>-33.599999999998545</v>
      </c>
      <c r="J22" s="266" t="s">
        <v>385</v>
      </c>
      <c r="K22" s="213">
        <v>8499</v>
      </c>
      <c r="L22" s="488" t="s">
        <v>430</v>
      </c>
      <c r="M22" s="116">
        <v>21460</v>
      </c>
      <c r="N22" s="493" t="s">
        <v>431</v>
      </c>
      <c r="O22" s="124">
        <v>1161477</v>
      </c>
      <c r="P22" s="702">
        <v>2494</v>
      </c>
      <c r="Q22" s="116">
        <v>428868.68</v>
      </c>
      <c r="R22" s="496" t="s">
        <v>423</v>
      </c>
      <c r="S22" s="108">
        <f t="shared" si="0"/>
        <v>461321.68</v>
      </c>
      <c r="T22" s="108">
        <f t="shared" si="1"/>
        <v>23.911626010385163</v>
      </c>
    </row>
    <row r="23" spans="1:20" s="446" customFormat="1" x14ac:dyDescent="0.25">
      <c r="A23" s="450">
        <v>20</v>
      </c>
      <c r="B23" s="367" t="str">
        <f>PIERNA!B23</f>
        <v>SMITHFIELD FARMLAND</v>
      </c>
      <c r="C23" s="367" t="str">
        <f>PIERNA!C23</f>
        <v>Farmland</v>
      </c>
      <c r="D23" s="199" t="str">
        <f>PIERNA!D23</f>
        <v>PED. 5002955</v>
      </c>
      <c r="E23" s="156">
        <f>PIERNA!E23</f>
        <v>42199</v>
      </c>
      <c r="F23" s="353">
        <f>PIERNA!F23</f>
        <v>18440.2</v>
      </c>
      <c r="G23" s="196">
        <f>PIERNA!G23</f>
        <v>20</v>
      </c>
      <c r="H23" s="65">
        <f>PIERNA!H23</f>
        <v>18719.73</v>
      </c>
      <c r="I23" s="452">
        <f>PIERNA!I23</f>
        <v>-279.52999999999884</v>
      </c>
      <c r="J23" s="266" t="s">
        <v>387</v>
      </c>
      <c r="K23" s="213">
        <v>8486</v>
      </c>
      <c r="L23" s="488" t="s">
        <v>430</v>
      </c>
      <c r="M23" s="116">
        <v>21460</v>
      </c>
      <c r="N23" s="493" t="s">
        <v>431</v>
      </c>
      <c r="O23" s="181">
        <v>94975301</v>
      </c>
      <c r="P23" s="701">
        <v>2320</v>
      </c>
      <c r="Q23" s="116">
        <v>41473.32</v>
      </c>
      <c r="R23" s="496" t="s">
        <v>458</v>
      </c>
      <c r="S23" s="108">
        <f t="shared" si="0"/>
        <v>73739.320000000007</v>
      </c>
      <c r="T23" s="108">
        <f t="shared" si="1"/>
        <v>4.0391230535910507</v>
      </c>
    </row>
    <row r="24" spans="1:20" s="446" customFormat="1" x14ac:dyDescent="0.25">
      <c r="A24" s="450">
        <v>21</v>
      </c>
      <c r="B24" s="367" t="str">
        <f>PIERNA!B24</f>
        <v>SMITHFIELD FARMLAND</v>
      </c>
      <c r="C24" s="367" t="str">
        <f>PIERNA!C24</f>
        <v>Farmland</v>
      </c>
      <c r="D24" s="198" t="str">
        <f>PIERNA!D24</f>
        <v>PED. 5002948</v>
      </c>
      <c r="E24" s="156">
        <f>PIERNA!E24</f>
        <v>42199</v>
      </c>
      <c r="F24" s="353">
        <f>PIERNA!F24</f>
        <v>18206.09</v>
      </c>
      <c r="G24" s="196">
        <f>PIERNA!G24</f>
        <v>20</v>
      </c>
      <c r="H24" s="65">
        <f>PIERNA!H24</f>
        <v>18415.53</v>
      </c>
      <c r="I24" s="452">
        <f>PIERNA!I24</f>
        <v>-209.43999999999869</v>
      </c>
      <c r="J24" s="266" t="s">
        <v>459</v>
      </c>
      <c r="K24" s="213">
        <v>8486</v>
      </c>
      <c r="L24" s="488" t="s">
        <v>430</v>
      </c>
      <c r="M24" s="116">
        <v>21460</v>
      </c>
      <c r="N24" s="495" t="s">
        <v>431</v>
      </c>
      <c r="O24" s="181">
        <v>94973346</v>
      </c>
      <c r="P24" s="701">
        <v>2320</v>
      </c>
      <c r="Q24" s="116">
        <v>395495.72</v>
      </c>
      <c r="R24" s="496" t="s">
        <v>458</v>
      </c>
      <c r="S24" s="108">
        <f t="shared" si="0"/>
        <v>427761.72</v>
      </c>
      <c r="T24" s="108">
        <f t="shared" si="1"/>
        <v>23.328314362931721</v>
      </c>
    </row>
    <row r="25" spans="1:20" s="446" customFormat="1" x14ac:dyDescent="0.25">
      <c r="A25" s="450">
        <v>22</v>
      </c>
      <c r="B25" s="367" t="str">
        <f>PIERNA!GR5</f>
        <v>SMITHFIELD FARMLAND</v>
      </c>
      <c r="C25" s="108" t="str">
        <f>PIERNA!GS5</f>
        <v>Farmland</v>
      </c>
      <c r="D25" s="198" t="str">
        <f>PIERNA!GT5</f>
        <v>PED. 5002963</v>
      </c>
      <c r="E25" s="156">
        <f>PIERNA!E25</f>
        <v>42200</v>
      </c>
      <c r="F25" s="353">
        <f>PIERNA!GV5</f>
        <v>19033.39</v>
      </c>
      <c r="G25" s="196">
        <f>PIERNA!GW5</f>
        <v>21</v>
      </c>
      <c r="H25" s="65">
        <f>PIERNA!GX5</f>
        <v>19235.84</v>
      </c>
      <c r="I25" s="452">
        <f>PIERNA!I25</f>
        <v>-202.45000000000073</v>
      </c>
      <c r="J25" s="266" t="s">
        <v>390</v>
      </c>
      <c r="K25" s="213">
        <v>8473</v>
      </c>
      <c r="L25" s="488" t="s">
        <v>431</v>
      </c>
      <c r="M25" s="116">
        <v>21460</v>
      </c>
      <c r="N25" s="495" t="s">
        <v>432</v>
      </c>
      <c r="O25" s="181">
        <v>94974235</v>
      </c>
      <c r="P25" s="701">
        <v>2320</v>
      </c>
      <c r="Q25" s="116">
        <v>413607.49</v>
      </c>
      <c r="R25" s="496" t="s">
        <v>458</v>
      </c>
      <c r="S25" s="108">
        <f t="shared" si="0"/>
        <v>445860.49</v>
      </c>
      <c r="T25" s="108">
        <f t="shared" si="1"/>
        <v>23.278633737856001</v>
      </c>
    </row>
    <row r="26" spans="1:20" s="446" customFormat="1" x14ac:dyDescent="0.25">
      <c r="A26" s="450">
        <v>23</v>
      </c>
      <c r="B26" s="367" t="str">
        <f>PIERNA!HA5</f>
        <v>SEABOARD FOODS</v>
      </c>
      <c r="C26" s="367" t="str">
        <f>PIERNA!HB5</f>
        <v>Seaboard</v>
      </c>
      <c r="D26" s="198" t="str">
        <f>PIERNA!HC5</f>
        <v>PED. 5002980</v>
      </c>
      <c r="E26" s="156">
        <f>PIERNA!HD5</f>
        <v>42201</v>
      </c>
      <c r="F26" s="353">
        <f>PIERNA!HE5</f>
        <v>19712.05</v>
      </c>
      <c r="G26" s="461">
        <f>PIERNA!HF5</f>
        <v>21</v>
      </c>
      <c r="H26" s="65">
        <f>PIERNA!HG5</f>
        <v>19713.2</v>
      </c>
      <c r="I26" s="207">
        <f>PIERNA!I26</f>
        <v>-1.1500000000014552</v>
      </c>
      <c r="J26" s="266" t="s">
        <v>393</v>
      </c>
      <c r="K26" s="213">
        <v>8486</v>
      </c>
      <c r="L26" s="488" t="s">
        <v>432</v>
      </c>
      <c r="M26" s="116">
        <v>21400</v>
      </c>
      <c r="N26" s="495" t="s">
        <v>434</v>
      </c>
      <c r="O26" s="181">
        <v>1163041</v>
      </c>
      <c r="P26" s="701">
        <v>2552</v>
      </c>
      <c r="Q26" s="116">
        <v>434375.93</v>
      </c>
      <c r="R26" s="496" t="s">
        <v>452</v>
      </c>
      <c r="S26" s="108">
        <f t="shared" si="0"/>
        <v>466813.93</v>
      </c>
      <c r="T26" s="108">
        <f>S26/H26+0.1</f>
        <v>23.780271594667532</v>
      </c>
    </row>
    <row r="27" spans="1:20" s="446" customFormat="1" x14ac:dyDescent="0.25">
      <c r="A27" s="450">
        <v>24</v>
      </c>
      <c r="B27" s="367" t="str">
        <f>PIERNA!HJ5</f>
        <v>GRANJERO FELIZ</v>
      </c>
      <c r="C27" s="367" t="str">
        <f>PIERNA!HK5</f>
        <v>Smithfield</v>
      </c>
      <c r="D27" s="198" t="str">
        <f>PIERNA!HL5</f>
        <v>PED. 5006640</v>
      </c>
      <c r="E27" s="156">
        <f>PIERNA!HM5</f>
        <v>42201</v>
      </c>
      <c r="F27" s="353">
        <f>PIERNA!HN5</f>
        <v>19032.84</v>
      </c>
      <c r="G27" s="461">
        <f>PIERNA!HO5</f>
        <v>21</v>
      </c>
      <c r="H27" s="65">
        <f>PIERNA!HP5</f>
        <v>19190.93</v>
      </c>
      <c r="I27" s="452">
        <f>PIERNA!I27</f>
        <v>-158.09000000000015</v>
      </c>
      <c r="J27" s="635" t="s">
        <v>469</v>
      </c>
      <c r="K27" s="213"/>
      <c r="L27" s="488"/>
      <c r="M27" s="116"/>
      <c r="N27" s="495"/>
      <c r="O27" s="636" t="s">
        <v>470</v>
      </c>
      <c r="P27" s="703"/>
      <c r="Q27" s="637">
        <v>456826.96</v>
      </c>
      <c r="R27" s="638" t="s">
        <v>471</v>
      </c>
      <c r="S27" s="108">
        <f t="shared" si="0"/>
        <v>456826.96</v>
      </c>
      <c r="T27" s="108">
        <f>S27/H27</f>
        <v>23.804315892976526</v>
      </c>
    </row>
    <row r="28" spans="1:20" s="446" customFormat="1" x14ac:dyDescent="0.25">
      <c r="A28" s="450">
        <v>25</v>
      </c>
      <c r="B28" s="367" t="str">
        <f>PIERNA!HS5</f>
        <v>SEABOARD FOODS</v>
      </c>
      <c r="C28" s="367" t="str">
        <f>PIERNA!HT5</f>
        <v>Seaboard</v>
      </c>
      <c r="D28" s="198" t="str">
        <f>PIERNA!HU5</f>
        <v>PED. 5002985</v>
      </c>
      <c r="E28" s="156">
        <f>PIERNA!HV5</f>
        <v>42202</v>
      </c>
      <c r="F28" s="353">
        <f>PIERNA!HW5</f>
        <v>19536.63</v>
      </c>
      <c r="G28" s="461">
        <f>PIERNA!HX5</f>
        <v>21</v>
      </c>
      <c r="H28" s="65">
        <f>PIERNA!HY5</f>
        <v>19621.5</v>
      </c>
      <c r="I28" s="452">
        <f>PIERNA!I28</f>
        <v>-84.869999999998981</v>
      </c>
      <c r="J28" s="266" t="s">
        <v>394</v>
      </c>
      <c r="K28" s="213">
        <v>8486</v>
      </c>
      <c r="L28" s="488" t="s">
        <v>434</v>
      </c>
      <c r="M28" s="116">
        <v>21460</v>
      </c>
      <c r="N28" s="495" t="s">
        <v>435</v>
      </c>
      <c r="O28" s="181">
        <v>1163327</v>
      </c>
      <c r="P28" s="703"/>
      <c r="Q28" s="116">
        <v>427253.54</v>
      </c>
      <c r="R28" s="496" t="s">
        <v>452</v>
      </c>
      <c r="S28" s="108">
        <f t="shared" si="0"/>
        <v>457199.54</v>
      </c>
      <c r="T28" s="108">
        <f t="shared" si="1"/>
        <v>23.400947430114925</v>
      </c>
    </row>
    <row r="29" spans="1:20" s="446" customFormat="1" x14ac:dyDescent="0.25">
      <c r="A29" s="450">
        <v>26</v>
      </c>
      <c r="B29" s="367" t="str">
        <f>PIERNA!IB5</f>
        <v xml:space="preserve">GRANJERO FELIZ </v>
      </c>
      <c r="C29" s="367" t="str">
        <f>PIERNA!IC5</f>
        <v>G.F.</v>
      </c>
      <c r="D29" s="198" t="str">
        <f>PIERNA!ID5</f>
        <v xml:space="preserve">PED. </v>
      </c>
      <c r="E29" s="156">
        <f>PIERNA!IE5</f>
        <v>42203</v>
      </c>
      <c r="F29" s="353">
        <f>PIERNA!IF5</f>
        <v>14110.89</v>
      </c>
      <c r="G29" s="461">
        <f>PIERNA!IG5</f>
        <v>14</v>
      </c>
      <c r="H29" s="65">
        <f>PIERNA!IH5</f>
        <v>13888.24</v>
      </c>
      <c r="I29" s="452">
        <f>PIERNA!II5</f>
        <v>222.64999999999964</v>
      </c>
      <c r="J29" s="266"/>
      <c r="K29" s="213"/>
      <c r="L29" s="488"/>
      <c r="M29" s="116"/>
      <c r="N29" s="495"/>
      <c r="O29" s="181" t="s">
        <v>641</v>
      </c>
      <c r="P29" s="703"/>
      <c r="Q29" s="637">
        <v>337484.23</v>
      </c>
      <c r="R29" s="638" t="s">
        <v>642</v>
      </c>
      <c r="S29" s="108">
        <f t="shared" si="0"/>
        <v>337484.23</v>
      </c>
      <c r="T29" s="108">
        <f t="shared" si="1"/>
        <v>24.399999855993272</v>
      </c>
    </row>
    <row r="30" spans="1:20" s="446" customFormat="1" x14ac:dyDescent="0.25">
      <c r="A30" s="450">
        <v>27</v>
      </c>
      <c r="B30" s="367" t="str">
        <f>PIERNA!IK5</f>
        <v>SEABOARD FOODS</v>
      </c>
      <c r="C30" s="367" t="str">
        <f>PIERNA!IL5</f>
        <v>Seaboard</v>
      </c>
      <c r="D30" s="198" t="str">
        <f>PIERNA!IM5</f>
        <v>PED. 5002999</v>
      </c>
      <c r="E30" s="156">
        <f>PIERNA!IN5</f>
        <v>42203</v>
      </c>
      <c r="F30" s="353">
        <f>PIERNA!IO5</f>
        <v>19369.29</v>
      </c>
      <c r="G30" s="461">
        <f>PIERNA!IP5</f>
        <v>21</v>
      </c>
      <c r="H30" s="65">
        <f>PIERNA!IQ5</f>
        <v>19421.099999999999</v>
      </c>
      <c r="I30" s="452">
        <f>PIERNA!IR5</f>
        <v>-51.809999999997672</v>
      </c>
      <c r="J30" s="266" t="s">
        <v>395</v>
      </c>
      <c r="K30" s="213">
        <v>8512</v>
      </c>
      <c r="L30" s="488" t="s">
        <v>435</v>
      </c>
      <c r="M30" s="116">
        <v>20880</v>
      </c>
      <c r="N30" s="495" t="s">
        <v>435</v>
      </c>
      <c r="O30" s="181">
        <v>1163610</v>
      </c>
      <c r="P30" s="703"/>
      <c r="Q30" s="116">
        <v>428967.07</v>
      </c>
      <c r="R30" s="496" t="s">
        <v>453</v>
      </c>
      <c r="S30" s="108">
        <f t="shared" si="0"/>
        <v>458359.07</v>
      </c>
      <c r="T30" s="108">
        <f t="shared" si="1"/>
        <v>23.701086962118524</v>
      </c>
    </row>
    <row r="31" spans="1:20" s="446" customFormat="1" x14ac:dyDescent="0.25">
      <c r="A31" s="450">
        <v>28</v>
      </c>
      <c r="B31" s="367" t="str">
        <f>PIERNA!IT5</f>
        <v>SEABOAR FOODS</v>
      </c>
      <c r="C31" s="368" t="str">
        <f>PIERNA!IU5</f>
        <v>Seaboard</v>
      </c>
      <c r="D31" s="198" t="str">
        <f>PIERNA!IV5</f>
        <v>PED. 5003000</v>
      </c>
      <c r="E31" s="156">
        <f>PIERNA!IW5</f>
        <v>42203</v>
      </c>
      <c r="F31" s="353">
        <f>PIERNA!IX5</f>
        <v>19470.169999999998</v>
      </c>
      <c r="G31" s="461">
        <f>PIERNA!IY5</f>
        <v>21</v>
      </c>
      <c r="H31" s="65">
        <f>PIERNA!IZ5</f>
        <v>19482.7</v>
      </c>
      <c r="I31" s="452">
        <f>PIERNA!JA5</f>
        <v>-12.530000000002474</v>
      </c>
      <c r="J31" s="266" t="s">
        <v>396</v>
      </c>
      <c r="K31" s="213">
        <v>8512</v>
      </c>
      <c r="L31" s="488" t="s">
        <v>435</v>
      </c>
      <c r="M31" s="116">
        <v>21460</v>
      </c>
      <c r="N31" s="495" t="s">
        <v>436</v>
      </c>
      <c r="O31" s="181">
        <v>1163609</v>
      </c>
      <c r="P31" s="703"/>
      <c r="Q31" s="116">
        <v>427608.91</v>
      </c>
      <c r="R31" s="496" t="s">
        <v>453</v>
      </c>
      <c r="S31" s="108">
        <f t="shared" si="0"/>
        <v>457580.91</v>
      </c>
      <c r="T31" s="108">
        <f t="shared" si="1"/>
        <v>23.586524455029334</v>
      </c>
    </row>
    <row r="32" spans="1:20" s="446" customFormat="1" x14ac:dyDescent="0.25">
      <c r="A32" s="450">
        <v>29</v>
      </c>
      <c r="B32" s="367" t="str">
        <f>PIERNA!JC5</f>
        <v>MANSIVA SA DE CV</v>
      </c>
      <c r="C32" s="367" t="str">
        <f>PIERNA!JD5</f>
        <v>INDIANA</v>
      </c>
      <c r="D32" s="198" t="str">
        <f>PIERNA!JE5</f>
        <v>PED. 5014795</v>
      </c>
      <c r="E32" s="156">
        <f>PIERNA!JF5</f>
        <v>42203</v>
      </c>
      <c r="F32" s="353">
        <f>PIERNA!JG5</f>
        <v>19450</v>
      </c>
      <c r="G32" s="461">
        <f>PIERNA!JH5</f>
        <v>19</v>
      </c>
      <c r="H32" s="65">
        <f>PIERNA!JI5</f>
        <v>18993</v>
      </c>
      <c r="I32" s="452">
        <f>PIERNA!JJ5</f>
        <v>457</v>
      </c>
      <c r="J32" s="266"/>
      <c r="K32" s="213"/>
      <c r="L32" s="488"/>
      <c r="M32" s="116"/>
      <c r="N32" s="495"/>
      <c r="O32" s="124" t="s">
        <v>461</v>
      </c>
      <c r="P32" s="704"/>
      <c r="Q32" s="233">
        <v>458607.73</v>
      </c>
      <c r="R32" s="496" t="s">
        <v>460</v>
      </c>
      <c r="S32" s="108">
        <f t="shared" ref="S32:S34" si="2">Q32+M32+K32+P32</f>
        <v>458607.73</v>
      </c>
      <c r="T32" s="108">
        <f t="shared" si="1"/>
        <v>24.246144895487813</v>
      </c>
    </row>
    <row r="33" spans="1:20" s="446" customFormat="1" x14ac:dyDescent="0.25">
      <c r="A33" s="450">
        <v>30</v>
      </c>
      <c r="B33" s="367" t="str">
        <f>PIERNA!JL5</f>
        <v>SMITHFIELD FARMLAND</v>
      </c>
      <c r="C33" s="367" t="str">
        <f>PIERNA!JM5</f>
        <v>Farmland</v>
      </c>
      <c r="D33" s="198" t="str">
        <f>PIERNA!JN5</f>
        <v>PED. 5002993</v>
      </c>
      <c r="E33" s="156">
        <f>PIERNA!JO5</f>
        <v>42203</v>
      </c>
      <c r="F33" s="353">
        <f>PIERNA!JP5</f>
        <v>19101.97</v>
      </c>
      <c r="G33" s="461">
        <f>PIERNA!JQ5</f>
        <v>21</v>
      </c>
      <c r="H33" s="65">
        <f>PIERNA!JR5</f>
        <v>19145.68</v>
      </c>
      <c r="I33" s="452">
        <f>PIERNA!JS5</f>
        <v>-43.709999999999127</v>
      </c>
      <c r="J33" s="266" t="s">
        <v>397</v>
      </c>
      <c r="K33" s="213">
        <v>8512</v>
      </c>
      <c r="L33" s="488" t="s">
        <v>435</v>
      </c>
      <c r="M33" s="116">
        <v>21460</v>
      </c>
      <c r="N33" s="495" t="s">
        <v>435</v>
      </c>
      <c r="O33" s="181">
        <v>94977880</v>
      </c>
      <c r="P33" s="703"/>
      <c r="Q33" s="116">
        <v>412785.43</v>
      </c>
      <c r="R33" s="496" t="s">
        <v>460</v>
      </c>
      <c r="S33" s="108">
        <f t="shared" si="2"/>
        <v>442757.43</v>
      </c>
      <c r="T33" s="108">
        <f>S33/H33</f>
        <v>23.125709298390028</v>
      </c>
    </row>
    <row r="34" spans="1:20" s="446" customFormat="1" x14ac:dyDescent="0.25">
      <c r="A34" s="450">
        <v>31</v>
      </c>
      <c r="B34" s="697" t="str">
        <f>PIERNA!B34</f>
        <v>ALBICIA  ( prestamo )</v>
      </c>
      <c r="C34" s="698" t="str">
        <f>PIERNA!C34</f>
        <v>EXCELL</v>
      </c>
      <c r="D34" s="198" t="str">
        <f>PIERNA!D34</f>
        <v xml:space="preserve">PED. </v>
      </c>
      <c r="E34" s="156">
        <f>PIERNA!E34</f>
        <v>42205</v>
      </c>
      <c r="F34" s="353">
        <f>PIERNA!F34</f>
        <v>9111.43</v>
      </c>
      <c r="G34" s="461">
        <f>PIERNA!G34</f>
        <v>10</v>
      </c>
      <c r="H34" s="65">
        <f>PIERNA!H34</f>
        <v>9155.4</v>
      </c>
      <c r="I34" s="452">
        <f t="shared" ref="I34" si="3">F34-H34</f>
        <v>-43.969999999999345</v>
      </c>
      <c r="J34" s="266"/>
      <c r="K34" s="213"/>
      <c r="L34" s="488"/>
      <c r="M34" s="116"/>
      <c r="N34" s="495"/>
      <c r="O34" s="124"/>
      <c r="P34" s="705"/>
      <c r="Q34" s="637"/>
      <c r="R34" s="638"/>
      <c r="S34" s="108">
        <f t="shared" si="2"/>
        <v>0</v>
      </c>
      <c r="T34" s="108">
        <f t="shared" si="1"/>
        <v>0.1</v>
      </c>
    </row>
    <row r="35" spans="1:20" s="446" customFormat="1" x14ac:dyDescent="0.25">
      <c r="A35" s="450">
        <v>32</v>
      </c>
      <c r="B35" s="367" t="str">
        <f>PIERNA!B35</f>
        <v>GRANJERO FELIZ</v>
      </c>
      <c r="C35" s="462" t="str">
        <f>PIERNA!C35</f>
        <v>Jhon Morrrell</v>
      </c>
      <c r="D35" s="198" t="str">
        <f>PIERNA!D35</f>
        <v xml:space="preserve">PED. </v>
      </c>
      <c r="E35" s="156">
        <f>PIERNA!E35</f>
        <v>42206</v>
      </c>
      <c r="F35" s="353">
        <f>PIERNA!F35</f>
        <v>18517.060000000001</v>
      </c>
      <c r="G35" s="196">
        <f>PIERNA!G35</f>
        <v>22</v>
      </c>
      <c r="H35" s="65">
        <f>PIERNA!H35</f>
        <v>18515.8</v>
      </c>
      <c r="I35" s="452">
        <f>PIERNA!I35</f>
        <v>1.2600000000020373</v>
      </c>
      <c r="J35" s="692" t="s">
        <v>645</v>
      </c>
      <c r="K35" s="213"/>
      <c r="L35" s="488"/>
      <c r="M35" s="116"/>
      <c r="N35" s="493"/>
      <c r="O35" s="181" t="s">
        <v>646</v>
      </c>
      <c r="P35" s="705"/>
      <c r="Q35" s="637">
        <v>453660.13</v>
      </c>
      <c r="R35" s="638" t="s">
        <v>647</v>
      </c>
      <c r="S35" s="108">
        <f t="shared" ref="S35:S36" si="4">Q35+M35+K35</f>
        <v>453660.13</v>
      </c>
      <c r="T35" s="108">
        <f>S35/H35</f>
        <v>24.501243802590221</v>
      </c>
    </row>
    <row r="36" spans="1:20" s="446" customFormat="1" x14ac:dyDescent="0.25">
      <c r="A36" s="450">
        <v>33</v>
      </c>
      <c r="B36" s="463" t="str">
        <f>PIERNA!B36</f>
        <v>SMITHFIELD FARMLAND</v>
      </c>
      <c r="C36" s="464" t="str">
        <f>PIERNA!C36</f>
        <v>Farmland</v>
      </c>
      <c r="D36" s="491" t="str">
        <f>PIERNA!D36</f>
        <v>PED. 5003013</v>
      </c>
      <c r="E36" s="239">
        <f>PIERNA!E36</f>
        <v>42206</v>
      </c>
      <c r="F36" s="465">
        <f>PIERNA!F36</f>
        <v>17415.21</v>
      </c>
      <c r="G36" s="466">
        <f>PIERNA!G36</f>
        <v>22</v>
      </c>
      <c r="H36" s="467">
        <f>PIERNA!H36</f>
        <v>17382.32</v>
      </c>
      <c r="I36" s="468">
        <f>PIERNA!I36</f>
        <v>32.889999999999418</v>
      </c>
      <c r="J36" s="266" t="s">
        <v>400</v>
      </c>
      <c r="K36" s="215">
        <v>8512</v>
      </c>
      <c r="L36" s="488" t="s">
        <v>436</v>
      </c>
      <c r="M36" s="215">
        <v>21460</v>
      </c>
      <c r="N36" s="494" t="s">
        <v>436</v>
      </c>
      <c r="O36" s="181">
        <v>94980821</v>
      </c>
      <c r="P36" s="705"/>
      <c r="Q36" s="215">
        <v>396568.8</v>
      </c>
      <c r="R36" s="498" t="s">
        <v>460</v>
      </c>
      <c r="S36" s="108">
        <f t="shared" si="4"/>
        <v>426540.79999999999</v>
      </c>
      <c r="T36" s="108">
        <f t="shared" si="1"/>
        <v>24.638772729992315</v>
      </c>
    </row>
    <row r="37" spans="1:20" s="446" customFormat="1" x14ac:dyDescent="0.25">
      <c r="A37" s="450">
        <v>34</v>
      </c>
      <c r="B37" s="367" t="str">
        <f>PIERNA!B37</f>
        <v>SMITHFIELD FARMLAND</v>
      </c>
      <c r="C37" s="462" t="str">
        <f>PIERNA!C37</f>
        <v>Farmland</v>
      </c>
      <c r="D37" s="199" t="str">
        <f>PIERNA!D37</f>
        <v>PED. 5003012</v>
      </c>
      <c r="E37" s="156">
        <f>PIERNA!E37</f>
        <v>42206</v>
      </c>
      <c r="F37" s="353">
        <f>PIERNA!F37</f>
        <v>18172.48</v>
      </c>
      <c r="G37" s="196">
        <f>PIERNA!G37</f>
        <v>22</v>
      </c>
      <c r="H37" s="65">
        <f>PIERNA!H37</f>
        <v>18217.240000000002</v>
      </c>
      <c r="I37" s="452">
        <f>PIERNA!I37</f>
        <v>-44.760000000002037</v>
      </c>
      <c r="J37" s="505" t="s">
        <v>401</v>
      </c>
      <c r="K37" s="215">
        <v>8512</v>
      </c>
      <c r="L37" s="490" t="s">
        <v>436</v>
      </c>
      <c r="M37" s="116">
        <v>21460</v>
      </c>
      <c r="N37" s="493" t="s">
        <v>437</v>
      </c>
      <c r="O37" s="181">
        <v>94980079</v>
      </c>
      <c r="P37" s="703"/>
      <c r="Q37" s="116">
        <v>403859.43</v>
      </c>
      <c r="R37" s="499" t="s">
        <v>460</v>
      </c>
      <c r="S37" s="108">
        <f t="shared" ref="S37:S54" si="5">Q37+M37+K37</f>
        <v>433831.43</v>
      </c>
      <c r="T37" s="108">
        <f t="shared" si="1"/>
        <v>23.914333565347988</v>
      </c>
    </row>
    <row r="38" spans="1:20" s="446" customFormat="1" x14ac:dyDescent="0.25">
      <c r="A38" s="450">
        <v>35</v>
      </c>
      <c r="B38" s="367" t="str">
        <f>PIERNA!B38</f>
        <v>SMITHFIELD FARMLAND</v>
      </c>
      <c r="C38" s="462" t="str">
        <f>PIERNA!C38</f>
        <v>Smithfield</v>
      </c>
      <c r="D38" s="266" t="str">
        <f>PIERNA!D38</f>
        <v>PED. 5003017</v>
      </c>
      <c r="E38" s="156">
        <f>PIERNA!E38</f>
        <v>42207</v>
      </c>
      <c r="F38" s="469">
        <f>PIERNA!F38</f>
        <v>19228.830000000002</v>
      </c>
      <c r="G38" s="196">
        <f>PIERNA!G38</f>
        <v>21</v>
      </c>
      <c r="H38" s="281">
        <f>PIERNA!H38</f>
        <v>19228.080000000002</v>
      </c>
      <c r="I38" s="452">
        <f>PIERNA!I38</f>
        <v>0.75</v>
      </c>
      <c r="J38" s="506" t="s">
        <v>402</v>
      </c>
      <c r="K38" s="116">
        <v>8525</v>
      </c>
      <c r="L38" s="488" t="s">
        <v>436</v>
      </c>
      <c r="M38" s="116">
        <v>21460</v>
      </c>
      <c r="N38" s="493" t="s">
        <v>436</v>
      </c>
      <c r="O38" s="124">
        <v>94982376</v>
      </c>
      <c r="P38" s="706"/>
      <c r="Q38" s="233">
        <v>431248.68</v>
      </c>
      <c r="R38" s="500" t="s">
        <v>463</v>
      </c>
      <c r="S38" s="108">
        <f>Q38+M38+K38+P38</f>
        <v>461233.68</v>
      </c>
      <c r="T38" s="108">
        <f t="shared" si="1"/>
        <v>24.087505772807269</v>
      </c>
    </row>
    <row r="39" spans="1:20" s="446" customFormat="1" x14ac:dyDescent="0.25">
      <c r="A39" s="450">
        <v>36</v>
      </c>
      <c r="B39" s="367" t="str">
        <f>PIERNA!B39</f>
        <v>SEABOARD FOODS</v>
      </c>
      <c r="C39" s="462" t="str">
        <f>PIERNA!C39</f>
        <v>Seaboard</v>
      </c>
      <c r="D39" s="266" t="str">
        <f>PIERNA!D39</f>
        <v>PED. 5003032</v>
      </c>
      <c r="E39" s="156">
        <f>PIERNA!E39</f>
        <v>42208</v>
      </c>
      <c r="F39" s="469">
        <f>PIERNA!F39</f>
        <v>19355.599999999999</v>
      </c>
      <c r="G39" s="196">
        <f>PIERNA!G39</f>
        <v>21</v>
      </c>
      <c r="H39" s="281">
        <f>PIERNA!H39</f>
        <v>19420</v>
      </c>
      <c r="I39" s="452">
        <f>PIERNA!I39</f>
        <v>-64.400000000001455</v>
      </c>
      <c r="J39" s="507" t="s">
        <v>403</v>
      </c>
      <c r="K39" s="116">
        <v>8525</v>
      </c>
      <c r="L39" s="488" t="s">
        <v>437</v>
      </c>
      <c r="M39" s="116">
        <v>21460</v>
      </c>
      <c r="N39" s="493" t="s">
        <v>438</v>
      </c>
      <c r="O39" s="124">
        <v>1165121</v>
      </c>
      <c r="P39" s="706"/>
      <c r="Q39" s="233">
        <v>457518.01</v>
      </c>
      <c r="R39" s="500" t="s">
        <v>456</v>
      </c>
      <c r="S39" s="108">
        <f t="shared" ref="S39:S40" si="6">Q39+M39+K39+P39</f>
        <v>487503.01</v>
      </c>
      <c r="T39" s="108">
        <f t="shared" si="1"/>
        <v>25.203141606591146</v>
      </c>
    </row>
    <row r="40" spans="1:20" s="446" customFormat="1" x14ac:dyDescent="0.25">
      <c r="A40" s="450">
        <v>37</v>
      </c>
      <c r="B40" s="367" t="str">
        <f>PIERNA!B40</f>
        <v>GRANJERO FELIZ</v>
      </c>
      <c r="C40" s="462" t="str">
        <f>PIERNA!C40</f>
        <v>Farmland 320</v>
      </c>
      <c r="D40" s="266" t="str">
        <f>PIERNA!D40</f>
        <v>PED. 5006802</v>
      </c>
      <c r="E40" s="156">
        <f>PIERNA!E40</f>
        <v>42208</v>
      </c>
      <c r="F40" s="469">
        <f>PIERNA!F40</f>
        <v>18601.599999999999</v>
      </c>
      <c r="G40" s="196">
        <f>PIERNA!G40</f>
        <v>22</v>
      </c>
      <c r="H40" s="281">
        <f>PIERNA!H40</f>
        <v>18628.11</v>
      </c>
      <c r="I40" s="452">
        <f>PIERNA!I40</f>
        <v>-26.510000000002037</v>
      </c>
      <c r="J40" s="696" t="s">
        <v>644</v>
      </c>
      <c r="K40" s="116"/>
      <c r="L40" s="488"/>
      <c r="M40" s="116"/>
      <c r="N40" s="493"/>
      <c r="O40" s="124" t="s">
        <v>643</v>
      </c>
      <c r="P40" s="706"/>
      <c r="Q40" s="694">
        <v>456471.75</v>
      </c>
      <c r="R40" s="695" t="s">
        <v>642</v>
      </c>
      <c r="S40" s="108">
        <f t="shared" si="6"/>
        <v>456471.75</v>
      </c>
      <c r="T40" s="108">
        <f t="shared" si="1"/>
        <v>24.604458584365243</v>
      </c>
    </row>
    <row r="41" spans="1:20" s="446" customFormat="1" x14ac:dyDescent="0.25">
      <c r="A41" s="450">
        <v>38</v>
      </c>
      <c r="B41" s="367" t="str">
        <f>PIERNA!B41</f>
        <v>SEABOARD FOODS</v>
      </c>
      <c r="C41" s="458" t="str">
        <f>PIERNA!C41</f>
        <v>Seaboard</v>
      </c>
      <c r="D41" s="266" t="str">
        <f>PIERNA!D41</f>
        <v>PED. 5003041</v>
      </c>
      <c r="E41" s="156">
        <f>PIERNA!E41</f>
        <v>42209</v>
      </c>
      <c r="F41" s="469">
        <f>PIERNA!F41</f>
        <v>19624.79</v>
      </c>
      <c r="G41" s="196">
        <f>PIERNA!G41</f>
        <v>21</v>
      </c>
      <c r="H41" s="281">
        <f>PIERNA!H41</f>
        <v>19700.8</v>
      </c>
      <c r="I41" s="452">
        <f>PIERNA!I41</f>
        <v>-76.009999999998399</v>
      </c>
      <c r="J41" s="507" t="s">
        <v>404</v>
      </c>
      <c r="K41" s="116">
        <v>8538</v>
      </c>
      <c r="L41" s="488" t="s">
        <v>438</v>
      </c>
      <c r="M41" s="116">
        <v>21460</v>
      </c>
      <c r="N41" s="493" t="s">
        <v>439</v>
      </c>
      <c r="O41" s="124">
        <v>1165218</v>
      </c>
      <c r="P41" s="706"/>
      <c r="Q41" s="233">
        <v>457595.8</v>
      </c>
      <c r="R41" s="500" t="s">
        <v>456</v>
      </c>
      <c r="S41" s="108">
        <f t="shared" ref="S41" si="7">Q41+M41+K41+P41</f>
        <v>487593.8</v>
      </c>
      <c r="T41" s="108">
        <f t="shared" si="1"/>
        <v>24.849949240639976</v>
      </c>
    </row>
    <row r="42" spans="1:20" s="446" customFormat="1" x14ac:dyDescent="0.25">
      <c r="A42" s="450">
        <v>39</v>
      </c>
      <c r="B42" s="367" t="str">
        <f>PIERNA!B42</f>
        <v>SEABOARD FOODS</v>
      </c>
      <c r="C42" s="470" t="str">
        <f>PIERNA!C42</f>
        <v>Seaboard</v>
      </c>
      <c r="D42" s="374" t="str">
        <f>PIERNA!D42</f>
        <v>PED. 5003051</v>
      </c>
      <c r="E42" s="156">
        <f>PIERNA!E42</f>
        <v>42210</v>
      </c>
      <c r="F42" s="353">
        <f>PIERNA!F42</f>
        <v>19649.27</v>
      </c>
      <c r="G42" s="196">
        <f>PIERNA!G42</f>
        <v>21</v>
      </c>
      <c r="H42" s="65">
        <f>PIERNA!H42</f>
        <v>19577.8</v>
      </c>
      <c r="I42" s="452">
        <f>PIERNA!I42</f>
        <v>71.470000000001164</v>
      </c>
      <c r="J42" s="508" t="s">
        <v>405</v>
      </c>
      <c r="K42" s="116">
        <v>8538</v>
      </c>
      <c r="L42" s="488" t="s">
        <v>439</v>
      </c>
      <c r="M42" s="116">
        <v>21460</v>
      </c>
      <c r="N42" s="493" t="s">
        <v>439</v>
      </c>
      <c r="O42" s="181">
        <v>1165640</v>
      </c>
      <c r="P42" s="703"/>
      <c r="Q42" s="116">
        <v>481032.06</v>
      </c>
      <c r="R42" s="501" t="s">
        <v>457</v>
      </c>
      <c r="S42" s="108">
        <f t="shared" si="5"/>
        <v>511030.06</v>
      </c>
      <c r="T42" s="108">
        <f t="shared" si="1"/>
        <v>26.202527352409366</v>
      </c>
    </row>
    <row r="43" spans="1:20" s="446" customFormat="1" x14ac:dyDescent="0.25">
      <c r="A43" s="450">
        <v>40</v>
      </c>
      <c r="B43" s="367" t="str">
        <f>PIERNA!B43</f>
        <v>SEABOARD FOODS</v>
      </c>
      <c r="C43" s="462" t="str">
        <f>PIERNA!C43</f>
        <v>Seaboard</v>
      </c>
      <c r="D43" s="272" t="str">
        <f>PIERNA!D43</f>
        <v>PED. 5003044</v>
      </c>
      <c r="E43" s="156">
        <f>PIERNA!E43</f>
        <v>42210</v>
      </c>
      <c r="F43" s="353">
        <f>PIERNA!F43</f>
        <v>19394.28</v>
      </c>
      <c r="G43" s="196">
        <f>PIERNA!G43</f>
        <v>21</v>
      </c>
      <c r="H43" s="65">
        <f>PIERNA!H43</f>
        <v>19398.599999999999</v>
      </c>
      <c r="I43" s="452">
        <f>PIERNA!I43</f>
        <v>-4.319999999999709</v>
      </c>
      <c r="J43" s="266" t="s">
        <v>406</v>
      </c>
      <c r="K43" s="213">
        <v>8538</v>
      </c>
      <c r="L43" s="488" t="s">
        <v>439</v>
      </c>
      <c r="M43" s="116">
        <v>21460</v>
      </c>
      <c r="N43" s="493" t="s">
        <v>439</v>
      </c>
      <c r="O43" s="181">
        <v>1165449</v>
      </c>
      <c r="P43" s="703"/>
      <c r="Q43" s="116">
        <v>476355.54</v>
      </c>
      <c r="R43" s="496" t="s">
        <v>448</v>
      </c>
      <c r="S43" s="108">
        <f t="shared" si="5"/>
        <v>506353.54</v>
      </c>
      <c r="T43" s="108">
        <f t="shared" si="1"/>
        <v>26.20258162960214</v>
      </c>
    </row>
    <row r="44" spans="1:20" s="446" customFormat="1" x14ac:dyDescent="0.25">
      <c r="A44" s="450">
        <v>41</v>
      </c>
      <c r="B44" s="463" t="str">
        <f>PIERNA!B44</f>
        <v>SMITHFIELD FARMLAND</v>
      </c>
      <c r="C44" s="462" t="str">
        <f>PIERNA!C44</f>
        <v>Farmland</v>
      </c>
      <c r="D44" s="374" t="str">
        <f>PIERNA!D44</f>
        <v>PED. 5003045</v>
      </c>
      <c r="E44" s="156">
        <f>PIERNA!E44</f>
        <v>42210</v>
      </c>
      <c r="F44" s="353">
        <f>PIERNA!F44</f>
        <v>19173.82</v>
      </c>
      <c r="G44" s="196">
        <f>PIERNA!G44</f>
        <v>21</v>
      </c>
      <c r="H44" s="65">
        <f>PIERNA!H44</f>
        <v>19375.5</v>
      </c>
      <c r="I44" s="452">
        <f>PIERNA!I44</f>
        <v>-201.68000000000029</v>
      </c>
      <c r="J44" s="266" t="s">
        <v>407</v>
      </c>
      <c r="K44" s="213">
        <v>8538</v>
      </c>
      <c r="L44" s="488" t="s">
        <v>439</v>
      </c>
      <c r="M44" s="116">
        <v>20880</v>
      </c>
      <c r="N44" s="493" t="s">
        <v>439</v>
      </c>
      <c r="O44" s="181">
        <v>94986284</v>
      </c>
      <c r="P44" s="703"/>
      <c r="Q44" s="116">
        <v>447031.3</v>
      </c>
      <c r="R44" s="496" t="s">
        <v>463</v>
      </c>
      <c r="S44" s="108">
        <f t="shared" si="5"/>
        <v>476449.3</v>
      </c>
      <c r="T44" s="108">
        <f>S44/H44</f>
        <v>24.590297024592914</v>
      </c>
    </row>
    <row r="45" spans="1:20" s="446" customFormat="1" x14ac:dyDescent="0.25">
      <c r="A45" s="450">
        <v>42</v>
      </c>
      <c r="B45" s="463" t="str">
        <f>PIERNA!B45</f>
        <v>MANSIVA SA DE CV</v>
      </c>
      <c r="C45" s="462" t="str">
        <f>PIERNA!C45</f>
        <v>INDIANA</v>
      </c>
      <c r="D45" s="374" t="str">
        <f>PIERNA!D45</f>
        <v>PED. 5016061</v>
      </c>
      <c r="E45" s="156">
        <f>PIERNA!E45</f>
        <v>42210</v>
      </c>
      <c r="F45" s="353">
        <f>PIERNA!F45</f>
        <v>18623.39</v>
      </c>
      <c r="G45" s="196">
        <f>PIERNA!G45</f>
        <v>19</v>
      </c>
      <c r="H45" s="65">
        <f>PIERNA!H45</f>
        <v>18774</v>
      </c>
      <c r="I45" s="452">
        <f>PIERNA!I45</f>
        <v>-150.61000000000058</v>
      </c>
      <c r="J45" s="266"/>
      <c r="K45" s="213"/>
      <c r="L45" s="488"/>
      <c r="M45" s="116"/>
      <c r="N45" s="493"/>
      <c r="O45" s="181" t="s">
        <v>464</v>
      </c>
      <c r="P45" s="703"/>
      <c r="Q45" s="116">
        <v>484600.93</v>
      </c>
      <c r="R45" s="496" t="s">
        <v>449</v>
      </c>
      <c r="S45" s="108">
        <f t="shared" ref="S45:S48" si="8">Q45+M45+K45</f>
        <v>484600.93</v>
      </c>
      <c r="T45" s="108">
        <f t="shared" si="1"/>
        <v>25.912343134121659</v>
      </c>
    </row>
    <row r="46" spans="1:20" s="446" customFormat="1" x14ac:dyDescent="0.25">
      <c r="A46" s="450">
        <v>43</v>
      </c>
      <c r="B46" s="463" t="str">
        <f>PIERNA!B46</f>
        <v>GRANJERO FELIZ</v>
      </c>
      <c r="C46" s="462" t="str">
        <f>PIERNA!C46</f>
        <v xml:space="preserve">Smithfield </v>
      </c>
      <c r="D46" s="374" t="str">
        <f>PIERNA!D46</f>
        <v>PED. 5007045</v>
      </c>
      <c r="E46" s="156">
        <f>PIERNA!E46</f>
        <v>42213</v>
      </c>
      <c r="F46" s="353">
        <f>PIERNA!F46</f>
        <v>19188.28</v>
      </c>
      <c r="G46" s="196">
        <f>PIERNA!G46</f>
        <v>21</v>
      </c>
      <c r="H46" s="65">
        <f>PIERNA!H46</f>
        <v>19175.07</v>
      </c>
      <c r="I46" s="452">
        <f>PIERNA!I46</f>
        <v>13.209999999999127</v>
      </c>
      <c r="J46" s="624"/>
      <c r="K46" s="213"/>
      <c r="L46" s="488"/>
      <c r="M46" s="116"/>
      <c r="N46" s="493"/>
      <c r="O46" s="181" t="s">
        <v>651</v>
      </c>
      <c r="P46" s="703"/>
      <c r="Q46" s="637">
        <v>517820.58</v>
      </c>
      <c r="R46" s="638" t="s">
        <v>652</v>
      </c>
      <c r="S46" s="108">
        <f t="shared" si="8"/>
        <v>517820.58</v>
      </c>
      <c r="T46" s="108">
        <f t="shared" si="1"/>
        <v>27.104886031706798</v>
      </c>
    </row>
    <row r="47" spans="1:20" s="446" customFormat="1" x14ac:dyDescent="0.25">
      <c r="A47" s="450">
        <v>44</v>
      </c>
      <c r="B47" s="463" t="str">
        <f>PIERNA!B47</f>
        <v>SMITHFIELD FARMLAND</v>
      </c>
      <c r="C47" s="462" t="str">
        <f>PIERNA!C47</f>
        <v>Farmland</v>
      </c>
      <c r="D47" s="374" t="str">
        <f>PIERNA!D47</f>
        <v>PED. 5003063</v>
      </c>
      <c r="E47" s="156">
        <f>PIERNA!E47</f>
        <v>42213</v>
      </c>
      <c r="F47" s="353">
        <f>PIERNA!E47</f>
        <v>42213</v>
      </c>
      <c r="G47" s="196">
        <f>PIERNA!G47</f>
        <v>20</v>
      </c>
      <c r="H47" s="65">
        <f>PIERNA!H47</f>
        <v>18485.509999999998</v>
      </c>
      <c r="I47" s="452">
        <f>PIERNA!I47</f>
        <v>-16.739999999997963</v>
      </c>
      <c r="J47" s="266" t="s">
        <v>409</v>
      </c>
      <c r="K47" s="213">
        <v>8538</v>
      </c>
      <c r="L47" s="488" t="s">
        <v>440</v>
      </c>
      <c r="M47" s="116">
        <v>21460</v>
      </c>
      <c r="N47" s="493" t="s">
        <v>442</v>
      </c>
      <c r="O47" s="181">
        <v>94989734</v>
      </c>
      <c r="P47" s="703"/>
      <c r="Q47" s="116">
        <v>448427.36</v>
      </c>
      <c r="R47" s="496" t="s">
        <v>466</v>
      </c>
      <c r="S47" s="108">
        <f t="shared" si="8"/>
        <v>478425.36</v>
      </c>
      <c r="T47" s="108">
        <f t="shared" si="1"/>
        <v>25.981101468122873</v>
      </c>
    </row>
    <row r="48" spans="1:20" s="446" customFormat="1" x14ac:dyDescent="0.25">
      <c r="A48" s="450">
        <v>45</v>
      </c>
      <c r="B48" s="463" t="str">
        <f>PIERNA!B48</f>
        <v>SMITHFIELD FARMLAND</v>
      </c>
      <c r="C48" s="462" t="str">
        <f>PIERNA!C48</f>
        <v>Farmland</v>
      </c>
      <c r="D48" s="374" t="str">
        <f>PIERNA!D48</f>
        <v>PED. 5003062</v>
      </c>
      <c r="E48" s="156">
        <f>PIERNA!E48</f>
        <v>42214</v>
      </c>
      <c r="F48" s="353">
        <f>PIERNA!F48</f>
        <v>19337.02</v>
      </c>
      <c r="G48" s="196">
        <f>PIERNA!G48</f>
        <v>21</v>
      </c>
      <c r="H48" s="65">
        <f>PIERNA!H48</f>
        <v>19065.75</v>
      </c>
      <c r="I48" s="452">
        <f>PIERNA!I48</f>
        <v>271.27000000000044</v>
      </c>
      <c r="J48" s="266" t="s">
        <v>410</v>
      </c>
      <c r="K48" s="213">
        <v>8538</v>
      </c>
      <c r="L48" s="488" t="s">
        <v>440</v>
      </c>
      <c r="M48" s="637">
        <v>21460</v>
      </c>
      <c r="N48" s="690" t="s">
        <v>638</v>
      </c>
      <c r="O48" s="181">
        <v>94990373</v>
      </c>
      <c r="P48" s="703"/>
      <c r="Q48" s="116">
        <v>454784.97</v>
      </c>
      <c r="R48" s="496" t="s">
        <v>466</v>
      </c>
      <c r="S48" s="108">
        <f t="shared" si="8"/>
        <v>484782.97</v>
      </c>
      <c r="T48" s="108">
        <f t="shared" si="1"/>
        <v>25.526902692000053</v>
      </c>
    </row>
    <row r="49" spans="1:20" s="446" customFormat="1" x14ac:dyDescent="0.25">
      <c r="A49" s="450">
        <v>46</v>
      </c>
      <c r="B49" s="463" t="str">
        <f>PIERNA!B49</f>
        <v>RYC ALIMENTOS</v>
      </c>
      <c r="C49" s="462" t="str">
        <f>PIERNA!C49</f>
        <v>Seaboard</v>
      </c>
      <c r="D49" s="374" t="str">
        <f>PIERNA!D49</f>
        <v>PED. 5026727</v>
      </c>
      <c r="E49" s="156">
        <f>PIERNA!E49</f>
        <v>42214</v>
      </c>
      <c r="F49" s="353">
        <f>PIERNA!F49</f>
        <v>19540.400000000001</v>
      </c>
      <c r="G49" s="196">
        <f>PIERNA!G49</f>
        <v>21</v>
      </c>
      <c r="H49" s="65">
        <f>PIERNA!H49</f>
        <v>19664.5</v>
      </c>
      <c r="I49" s="452">
        <f>H49-F49</f>
        <v>124.09999999999854</v>
      </c>
      <c r="J49" s="266"/>
      <c r="K49" s="213"/>
      <c r="L49" s="488"/>
      <c r="M49" s="116"/>
      <c r="N49" s="493"/>
      <c r="O49" s="181" t="s">
        <v>465</v>
      </c>
      <c r="P49" s="703"/>
      <c r="Q49" s="116">
        <v>524763.07999999996</v>
      </c>
      <c r="R49" s="496" t="s">
        <v>466</v>
      </c>
      <c r="S49" s="108">
        <f t="shared" si="5"/>
        <v>524763.07999999996</v>
      </c>
      <c r="T49" s="108">
        <f t="shared" si="1"/>
        <v>26.785808436522668</v>
      </c>
    </row>
    <row r="50" spans="1:20" s="446" customFormat="1" x14ac:dyDescent="0.25">
      <c r="A50" s="450">
        <v>47</v>
      </c>
      <c r="B50" s="463" t="str">
        <f>PIERNA!B50</f>
        <v>SEABOARD FOODS</v>
      </c>
      <c r="C50" s="462" t="str">
        <f>PIERNA!C50</f>
        <v>Seaboard</v>
      </c>
      <c r="D50" s="374" t="str">
        <f>PIERNA!D50</f>
        <v>PED. 5003079</v>
      </c>
      <c r="E50" s="156">
        <f>PIERNA!E50</f>
        <v>42215</v>
      </c>
      <c r="F50" s="353">
        <f>PIERNA!F50</f>
        <v>19692.919999999998</v>
      </c>
      <c r="G50" s="196">
        <f>PIERNA!G50</f>
        <v>21</v>
      </c>
      <c r="H50" s="65">
        <f>PIERNA!H50</f>
        <v>19710.3</v>
      </c>
      <c r="I50" s="452">
        <f t="shared" ref="I50" si="9">H50-F50</f>
        <v>17.380000000001019</v>
      </c>
      <c r="J50" s="266" t="s">
        <v>411</v>
      </c>
      <c r="K50" s="213">
        <v>8564</v>
      </c>
      <c r="L50" s="488" t="s">
        <v>442</v>
      </c>
      <c r="M50" s="116">
        <v>21460</v>
      </c>
      <c r="N50" s="493" t="s">
        <v>443</v>
      </c>
      <c r="O50" s="181">
        <v>1167080</v>
      </c>
      <c r="P50" s="703"/>
      <c r="Q50" s="116">
        <v>493564.52</v>
      </c>
      <c r="R50" s="496" t="s">
        <v>462</v>
      </c>
      <c r="S50" s="108">
        <f t="shared" si="5"/>
        <v>523588.52</v>
      </c>
      <c r="T50" s="108">
        <f t="shared" si="1"/>
        <v>26.664208561006177</v>
      </c>
    </row>
    <row r="51" spans="1:20" s="446" customFormat="1" x14ac:dyDescent="0.25">
      <c r="A51" s="450">
        <v>48</v>
      </c>
      <c r="B51" s="463" t="str">
        <f>PIERNA!B51</f>
        <v>SMITHFIELD FARMLAND</v>
      </c>
      <c r="C51" s="462" t="str">
        <f>PIERNA!C51</f>
        <v>Farmland</v>
      </c>
      <c r="D51" s="374" t="str">
        <f>PIERNA!D51</f>
        <v>PED. 5003071</v>
      </c>
      <c r="E51" s="156">
        <f>PIERNA!E51</f>
        <v>42215</v>
      </c>
      <c r="F51" s="353">
        <f>PIERNA!F51</f>
        <v>18633.82</v>
      </c>
      <c r="G51" s="196">
        <f>PIERNA!G51</f>
        <v>21</v>
      </c>
      <c r="H51" s="65">
        <f>PIERNA!H51</f>
        <v>18639.46</v>
      </c>
      <c r="I51" s="452">
        <f t="shared" ref="I51:I62" si="10">H51-F51</f>
        <v>5.6399999999994179</v>
      </c>
      <c r="J51" s="266" t="s">
        <v>412</v>
      </c>
      <c r="K51" s="213">
        <v>8551</v>
      </c>
      <c r="L51" s="488" t="s">
        <v>441</v>
      </c>
      <c r="M51" s="637">
        <v>21460</v>
      </c>
      <c r="N51" s="690" t="s">
        <v>639</v>
      </c>
      <c r="O51" s="181">
        <v>94992045</v>
      </c>
      <c r="P51" s="703"/>
      <c r="Q51" s="116">
        <v>445910.71</v>
      </c>
      <c r="R51" s="496" t="s">
        <v>466</v>
      </c>
      <c r="S51" s="108">
        <f t="shared" si="5"/>
        <v>475921.71</v>
      </c>
      <c r="T51" s="108">
        <f t="shared" si="1"/>
        <v>25.633020269900527</v>
      </c>
    </row>
    <row r="52" spans="1:20" s="446" customFormat="1" x14ac:dyDescent="0.25">
      <c r="A52" s="450">
        <v>49</v>
      </c>
      <c r="B52" s="463" t="s">
        <v>653</v>
      </c>
      <c r="C52" s="462" t="str">
        <f>PIERNA!C52</f>
        <v>Seaboard</v>
      </c>
      <c r="D52" s="374" t="str">
        <f>PIERNA!D52</f>
        <v>PED. 5026923</v>
      </c>
      <c r="E52" s="156">
        <f>PIERNA!E52</f>
        <v>42216</v>
      </c>
      <c r="F52" s="353">
        <f>PIERNA!F52</f>
        <v>18815.599999999999</v>
      </c>
      <c r="G52" s="196">
        <f>PIERNA!G52</f>
        <v>20</v>
      </c>
      <c r="H52" s="65">
        <f>PIERNA!H52</f>
        <v>18866</v>
      </c>
      <c r="I52" s="452">
        <f t="shared" si="10"/>
        <v>50.400000000001455</v>
      </c>
      <c r="J52" s="266"/>
      <c r="K52" s="213"/>
      <c r="L52" s="488"/>
      <c r="M52" s="116"/>
      <c r="N52" s="493"/>
      <c r="O52" s="181" t="s">
        <v>654</v>
      </c>
      <c r="P52" s="703"/>
      <c r="Q52" s="116">
        <v>528248</v>
      </c>
      <c r="R52" s="496" t="s">
        <v>655</v>
      </c>
      <c r="S52" s="108">
        <f t="shared" si="5"/>
        <v>528248</v>
      </c>
      <c r="T52" s="108">
        <f>S52/H52</f>
        <v>28</v>
      </c>
    </row>
    <row r="53" spans="1:20" s="446" customFormat="1" hidden="1" x14ac:dyDescent="0.25">
      <c r="A53" s="450">
        <v>50</v>
      </c>
      <c r="B53" s="463">
        <f>PIERNA!B53</f>
        <v>0</v>
      </c>
      <c r="C53" s="462">
        <f>PIERNA!C53</f>
        <v>0</v>
      </c>
      <c r="D53" s="374">
        <f>PIERNA!D53</f>
        <v>0</v>
      </c>
      <c r="E53" s="156">
        <f>PIERNA!E53</f>
        <v>0</v>
      </c>
      <c r="F53" s="353">
        <f>PIERNA!F53</f>
        <v>0</v>
      </c>
      <c r="G53" s="196">
        <f>PIERNA!G53</f>
        <v>0</v>
      </c>
      <c r="H53" s="65">
        <f>PIERNA!H53</f>
        <v>0</v>
      </c>
      <c r="I53" s="452">
        <f t="shared" si="10"/>
        <v>0</v>
      </c>
      <c r="J53" s="266"/>
      <c r="K53" s="213"/>
      <c r="L53" s="488"/>
      <c r="M53" s="116"/>
      <c r="N53" s="493"/>
      <c r="O53" s="181"/>
      <c r="P53" s="232"/>
      <c r="Q53" s="116"/>
      <c r="R53" s="496"/>
      <c r="S53" s="108">
        <f t="shared" si="5"/>
        <v>0</v>
      </c>
      <c r="T53" s="108" t="e">
        <f t="shared" si="1"/>
        <v>#DIV/0!</v>
      </c>
    </row>
    <row r="54" spans="1:20" s="446" customFormat="1" hidden="1" x14ac:dyDescent="0.25">
      <c r="A54" s="450">
        <v>51</v>
      </c>
      <c r="B54" s="463">
        <f>PIERNA!B54</f>
        <v>0</v>
      </c>
      <c r="C54" s="462">
        <f>PIERNA!C54</f>
        <v>0</v>
      </c>
      <c r="D54" s="374">
        <f>PIERNA!D54</f>
        <v>0</v>
      </c>
      <c r="E54" s="156">
        <f>PIERNA!E54</f>
        <v>0</v>
      </c>
      <c r="F54" s="353">
        <f>PIERNA!F54</f>
        <v>0</v>
      </c>
      <c r="G54" s="196">
        <f>PIERNA!G54</f>
        <v>0</v>
      </c>
      <c r="H54" s="65">
        <f>PIERNA!H54</f>
        <v>0</v>
      </c>
      <c r="I54" s="452">
        <f t="shared" si="10"/>
        <v>0</v>
      </c>
      <c r="J54" s="266"/>
      <c r="K54" s="213"/>
      <c r="L54" s="488"/>
      <c r="M54" s="116"/>
      <c r="N54" s="493"/>
      <c r="O54" s="181"/>
      <c r="P54" s="232"/>
      <c r="Q54" s="116"/>
      <c r="R54" s="496"/>
      <c r="S54" s="108">
        <f t="shared" si="5"/>
        <v>0</v>
      </c>
      <c r="T54" s="108" t="e">
        <f t="shared" si="1"/>
        <v>#DIV/0!</v>
      </c>
    </row>
    <row r="55" spans="1:20" s="446" customFormat="1" hidden="1" x14ac:dyDescent="0.25">
      <c r="A55" s="450">
        <v>52</v>
      </c>
      <c r="B55" s="463">
        <f>PIERNA!B55</f>
        <v>0</v>
      </c>
      <c r="C55" s="462">
        <f>PIERNA!C55</f>
        <v>0</v>
      </c>
      <c r="D55" s="374">
        <f>PIERNA!D55</f>
        <v>0</v>
      </c>
      <c r="E55" s="156">
        <f>PIERNA!E55</f>
        <v>0</v>
      </c>
      <c r="F55" s="353">
        <f>PIERNA!F55</f>
        <v>0</v>
      </c>
      <c r="G55" s="196">
        <f>PIERNA!G55</f>
        <v>0</v>
      </c>
      <c r="H55" s="65">
        <f>PIERNA!H55</f>
        <v>0</v>
      </c>
      <c r="I55" s="452">
        <f t="shared" si="10"/>
        <v>0</v>
      </c>
      <c r="J55" s="266"/>
      <c r="K55" s="213"/>
      <c r="L55" s="488"/>
      <c r="M55" s="116"/>
      <c r="N55" s="493"/>
      <c r="O55" s="181"/>
      <c r="P55" s="232"/>
      <c r="Q55" s="116"/>
      <c r="R55" s="496"/>
      <c r="S55" s="108">
        <f t="shared" ref="S55:S77" si="11">Q55+M55+K55</f>
        <v>0</v>
      </c>
      <c r="T55" s="108" t="e">
        <f t="shared" si="1"/>
        <v>#DIV/0!</v>
      </c>
    </row>
    <row r="56" spans="1:20" s="446" customFormat="1" hidden="1" x14ac:dyDescent="0.25">
      <c r="A56" s="450">
        <v>53</v>
      </c>
      <c r="B56" s="463">
        <f>PIERNA!B56</f>
        <v>0</v>
      </c>
      <c r="C56" s="462">
        <f>PIERNA!C56</f>
        <v>0</v>
      </c>
      <c r="D56" s="374">
        <f>PIERNA!D56</f>
        <v>0</v>
      </c>
      <c r="E56" s="156">
        <f>PIERNA!E56</f>
        <v>0</v>
      </c>
      <c r="F56" s="353">
        <f>PIERNA!F56</f>
        <v>0</v>
      </c>
      <c r="G56" s="196">
        <f>PIERNA!G56</f>
        <v>0</v>
      </c>
      <c r="H56" s="65">
        <f>PIERNA!H56</f>
        <v>0</v>
      </c>
      <c r="I56" s="452">
        <f t="shared" si="10"/>
        <v>0</v>
      </c>
      <c r="J56" s="266"/>
      <c r="K56" s="213"/>
      <c r="L56" s="488"/>
      <c r="M56" s="116"/>
      <c r="N56" s="493"/>
      <c r="O56" s="181"/>
      <c r="P56" s="232"/>
      <c r="Q56" s="116"/>
      <c r="R56" s="496"/>
      <c r="S56" s="108">
        <f t="shared" si="11"/>
        <v>0</v>
      </c>
      <c r="T56" s="108" t="e">
        <f t="shared" si="1"/>
        <v>#DIV/0!</v>
      </c>
    </row>
    <row r="57" spans="1:20" s="446" customFormat="1" hidden="1" x14ac:dyDescent="0.25">
      <c r="A57" s="450">
        <v>54</v>
      </c>
      <c r="B57" s="463">
        <f>PIERNA!B57</f>
        <v>0</v>
      </c>
      <c r="C57" s="462">
        <f>PIERNA!C57</f>
        <v>0</v>
      </c>
      <c r="D57" s="374">
        <f>PIERNA!D57</f>
        <v>0</v>
      </c>
      <c r="E57" s="156">
        <f>PIERNA!E57</f>
        <v>0</v>
      </c>
      <c r="F57" s="353">
        <f>PIERNA!F57</f>
        <v>0</v>
      </c>
      <c r="G57" s="461">
        <f>PIERNA!G57</f>
        <v>0</v>
      </c>
      <c r="H57" s="65">
        <f>PIERNA!H57</f>
        <v>0</v>
      </c>
      <c r="I57" s="452">
        <f t="shared" si="10"/>
        <v>0</v>
      </c>
      <c r="J57" s="266"/>
      <c r="K57" s="213"/>
      <c r="L57" s="488"/>
      <c r="M57" s="116"/>
      <c r="N57" s="493"/>
      <c r="O57" s="181"/>
      <c r="P57" s="232"/>
      <c r="Q57" s="116"/>
      <c r="R57" s="496"/>
      <c r="S57" s="108">
        <f t="shared" si="11"/>
        <v>0</v>
      </c>
      <c r="T57" s="108" t="e">
        <f t="shared" si="1"/>
        <v>#DIV/0!</v>
      </c>
    </row>
    <row r="58" spans="1:20" s="446" customFormat="1" hidden="1" x14ac:dyDescent="0.25">
      <c r="A58" s="450">
        <v>55</v>
      </c>
      <c r="B58" s="463">
        <f>PIERNA!B58</f>
        <v>0</v>
      </c>
      <c r="C58" s="462">
        <f>PIERNA!C58</f>
        <v>0</v>
      </c>
      <c r="D58" s="374">
        <f>PIERNA!D58</f>
        <v>0</v>
      </c>
      <c r="E58" s="156">
        <f>PIERNA!E58</f>
        <v>0</v>
      </c>
      <c r="F58" s="353">
        <f>PIERNA!F58</f>
        <v>0</v>
      </c>
      <c r="G58" s="461">
        <f>PIERNA!G58</f>
        <v>0</v>
      </c>
      <c r="H58" s="65">
        <f>PIERNA!H58</f>
        <v>0</v>
      </c>
      <c r="I58" s="452">
        <f t="shared" si="10"/>
        <v>0</v>
      </c>
      <c r="J58" s="266"/>
      <c r="K58" s="213"/>
      <c r="L58" s="488"/>
      <c r="M58" s="116"/>
      <c r="N58" s="493"/>
      <c r="O58" s="181"/>
      <c r="P58" s="232"/>
      <c r="Q58" s="116"/>
      <c r="R58" s="496"/>
      <c r="S58" s="108">
        <f t="shared" si="11"/>
        <v>0</v>
      </c>
      <c r="T58" s="108" t="e">
        <f t="shared" si="1"/>
        <v>#DIV/0!</v>
      </c>
    </row>
    <row r="59" spans="1:20" s="446" customFormat="1" hidden="1" x14ac:dyDescent="0.25">
      <c r="A59" s="450">
        <v>56</v>
      </c>
      <c r="B59" s="463">
        <f>PIERNA!B59</f>
        <v>0</v>
      </c>
      <c r="C59" s="462">
        <f>PIERNA!C59</f>
        <v>0</v>
      </c>
      <c r="D59" s="374">
        <f>PIERNA!D59</f>
        <v>0</v>
      </c>
      <c r="E59" s="156">
        <f>PIERNA!E59</f>
        <v>0</v>
      </c>
      <c r="F59" s="353">
        <f>PIERNA!F59</f>
        <v>0</v>
      </c>
      <c r="G59" s="461">
        <f>PIERNA!G59</f>
        <v>0</v>
      </c>
      <c r="H59" s="65">
        <f>PIERNA!H59</f>
        <v>0</v>
      </c>
      <c r="I59" s="452">
        <f t="shared" si="10"/>
        <v>0</v>
      </c>
      <c r="J59" s="266"/>
      <c r="K59" s="213"/>
      <c r="L59" s="488"/>
      <c r="M59" s="116"/>
      <c r="N59" s="493"/>
      <c r="O59" s="181"/>
      <c r="P59" s="232"/>
      <c r="Q59" s="116"/>
      <c r="R59" s="496"/>
      <c r="S59" s="108">
        <f t="shared" si="11"/>
        <v>0</v>
      </c>
      <c r="T59" s="108" t="e">
        <f t="shared" si="1"/>
        <v>#DIV/0!</v>
      </c>
    </row>
    <row r="60" spans="1:20" s="446" customFormat="1" hidden="1" x14ac:dyDescent="0.25">
      <c r="A60" s="450">
        <v>57</v>
      </c>
      <c r="B60" s="463">
        <f>PIERNA!B60</f>
        <v>0</v>
      </c>
      <c r="C60" s="462">
        <f>PIERNA!C60</f>
        <v>0</v>
      </c>
      <c r="D60" s="374">
        <f>PIERNA!D60</f>
        <v>0</v>
      </c>
      <c r="E60" s="156">
        <f>PIERNA!E60</f>
        <v>0</v>
      </c>
      <c r="F60" s="353">
        <f>PIERNA!F60</f>
        <v>0</v>
      </c>
      <c r="G60" s="461">
        <f>PIERNA!G60</f>
        <v>0</v>
      </c>
      <c r="H60" s="65">
        <f>PIERNA!H60</f>
        <v>0</v>
      </c>
      <c r="I60" s="452">
        <f t="shared" si="10"/>
        <v>0</v>
      </c>
      <c r="J60" s="266"/>
      <c r="K60" s="213"/>
      <c r="L60" s="488"/>
      <c r="M60" s="116"/>
      <c r="N60" s="493"/>
      <c r="O60" s="181"/>
      <c r="P60" s="232"/>
      <c r="Q60" s="116"/>
      <c r="R60" s="496"/>
      <c r="S60" s="108">
        <f t="shared" si="11"/>
        <v>0</v>
      </c>
      <c r="T60" s="108" t="e">
        <f t="shared" si="1"/>
        <v>#DIV/0!</v>
      </c>
    </row>
    <row r="61" spans="1:20" s="446" customFormat="1" hidden="1" x14ac:dyDescent="0.25">
      <c r="A61" s="450">
        <v>58</v>
      </c>
      <c r="B61" s="463">
        <f>PIERNA!B61</f>
        <v>0</v>
      </c>
      <c r="C61" s="462">
        <f>PIERNA!C61</f>
        <v>0</v>
      </c>
      <c r="D61" s="374">
        <f>PIERNA!D61</f>
        <v>0</v>
      </c>
      <c r="E61" s="156">
        <f>PIERNA!E61</f>
        <v>0</v>
      </c>
      <c r="F61" s="353">
        <f>PIERNA!F61</f>
        <v>0</v>
      </c>
      <c r="G61" s="461">
        <f>PIERNA!G61</f>
        <v>0</v>
      </c>
      <c r="H61" s="65">
        <f>PIERNA!H61</f>
        <v>0</v>
      </c>
      <c r="I61" s="452">
        <f t="shared" si="10"/>
        <v>0</v>
      </c>
      <c r="J61" s="266"/>
      <c r="K61" s="213"/>
      <c r="L61" s="488"/>
      <c r="M61" s="116"/>
      <c r="N61" s="493"/>
      <c r="O61" s="181"/>
      <c r="P61" s="232"/>
      <c r="Q61" s="116"/>
      <c r="R61" s="496"/>
      <c r="S61" s="108">
        <f t="shared" si="11"/>
        <v>0</v>
      </c>
      <c r="T61" s="108" t="e">
        <f t="shared" si="1"/>
        <v>#DIV/0!</v>
      </c>
    </row>
    <row r="62" spans="1:20" s="446" customFormat="1" hidden="1" x14ac:dyDescent="0.25">
      <c r="A62" s="450"/>
      <c r="B62" s="463"/>
      <c r="C62" s="462"/>
      <c r="D62" s="374"/>
      <c r="E62" s="156"/>
      <c r="F62" s="353"/>
      <c r="G62" s="461"/>
      <c r="H62" s="65"/>
      <c r="I62" s="452">
        <f t="shared" si="10"/>
        <v>0</v>
      </c>
      <c r="J62" s="266"/>
      <c r="K62" s="213"/>
      <c r="L62" s="488"/>
      <c r="M62" s="116"/>
      <c r="N62" s="493"/>
      <c r="O62" s="181"/>
      <c r="P62" s="232"/>
      <c r="Q62" s="116"/>
      <c r="R62" s="496"/>
      <c r="S62" s="108">
        <f t="shared" si="11"/>
        <v>0</v>
      </c>
      <c r="T62" s="108" t="e">
        <f t="shared" si="1"/>
        <v>#DIV/0!</v>
      </c>
    </row>
    <row r="63" spans="1:20" s="446" customFormat="1" x14ac:dyDescent="0.25">
      <c r="A63" s="450"/>
      <c r="B63" s="135"/>
      <c r="C63" s="458"/>
      <c r="D63" s="198"/>
      <c r="E63" s="156"/>
      <c r="F63" s="353"/>
      <c r="G63" s="461"/>
      <c r="H63" s="65"/>
      <c r="I63" s="452"/>
      <c r="J63" s="266"/>
      <c r="K63" s="213"/>
      <c r="L63" s="488"/>
      <c r="M63" s="116"/>
      <c r="N63" s="493"/>
      <c r="O63" s="181"/>
      <c r="P63" s="232"/>
      <c r="Q63" s="116"/>
      <c r="R63" s="496"/>
      <c r="S63" s="108">
        <f t="shared" si="11"/>
        <v>0</v>
      </c>
      <c r="T63" s="108" t="e">
        <f t="shared" si="1"/>
        <v>#DIV/0!</v>
      </c>
    </row>
    <row r="64" spans="1:20" s="446" customFormat="1" x14ac:dyDescent="0.25">
      <c r="A64" s="450">
        <v>59</v>
      </c>
      <c r="B64" s="135" t="s">
        <v>285</v>
      </c>
      <c r="C64" s="331" t="s">
        <v>289</v>
      </c>
      <c r="D64" s="198" t="s">
        <v>372</v>
      </c>
      <c r="E64" s="156">
        <v>42189</v>
      </c>
      <c r="F64" s="353">
        <v>902.6</v>
      </c>
      <c r="G64" s="461">
        <v>1</v>
      </c>
      <c r="H64" s="65">
        <v>902.6</v>
      </c>
      <c r="I64" s="471">
        <f t="shared" ref="I64:I72" si="12">H64-F64</f>
        <v>0</v>
      </c>
      <c r="J64" s="266" t="s">
        <v>371</v>
      </c>
      <c r="K64" s="213"/>
      <c r="L64" s="488"/>
      <c r="M64" s="116"/>
      <c r="N64" s="493"/>
      <c r="O64" s="181">
        <v>94957898</v>
      </c>
      <c r="P64" s="232">
        <v>141</v>
      </c>
      <c r="Q64" s="116">
        <v>27434.49</v>
      </c>
      <c r="R64" s="496" t="s">
        <v>418</v>
      </c>
      <c r="S64" s="511">
        <f t="shared" si="11"/>
        <v>27434.49</v>
      </c>
      <c r="T64" s="108">
        <f t="shared" ref="T64:T73" si="13">S64/H64</f>
        <v>30.39495900731221</v>
      </c>
    </row>
    <row r="65" spans="1:20" s="446" customFormat="1" x14ac:dyDescent="0.25">
      <c r="A65" s="450">
        <v>60</v>
      </c>
      <c r="B65" s="135" t="s">
        <v>285</v>
      </c>
      <c r="C65" s="331" t="s">
        <v>289</v>
      </c>
      <c r="D65" s="198" t="s">
        <v>295</v>
      </c>
      <c r="E65" s="156">
        <v>42189</v>
      </c>
      <c r="F65" s="353">
        <v>1769.9</v>
      </c>
      <c r="G65" s="461">
        <v>2</v>
      </c>
      <c r="H65" s="65">
        <v>1769.9</v>
      </c>
      <c r="I65" s="452">
        <f t="shared" si="12"/>
        <v>0</v>
      </c>
      <c r="J65" s="266" t="s">
        <v>371</v>
      </c>
      <c r="K65" s="213"/>
      <c r="L65" s="488"/>
      <c r="M65" s="116"/>
      <c r="N65" s="493"/>
      <c r="O65" s="181">
        <v>94957898</v>
      </c>
      <c r="P65" s="232">
        <v>277</v>
      </c>
      <c r="Q65" s="116">
        <v>50873.02</v>
      </c>
      <c r="R65" s="496" t="s">
        <v>418</v>
      </c>
      <c r="S65" s="511">
        <f>Q65+M65+K65</f>
        <v>50873.02</v>
      </c>
      <c r="T65" s="108">
        <f t="shared" si="13"/>
        <v>28.743443132380357</v>
      </c>
    </row>
    <row r="66" spans="1:20" s="446" customFormat="1" x14ac:dyDescent="0.25">
      <c r="A66" s="450">
        <v>61</v>
      </c>
      <c r="B66" s="135" t="s">
        <v>285</v>
      </c>
      <c r="C66" s="331" t="s">
        <v>289</v>
      </c>
      <c r="D66" s="198" t="s">
        <v>347</v>
      </c>
      <c r="E66" s="156">
        <v>42189</v>
      </c>
      <c r="F66" s="353">
        <v>1702.3</v>
      </c>
      <c r="G66" s="461">
        <v>2</v>
      </c>
      <c r="H66" s="65">
        <v>1702.3</v>
      </c>
      <c r="I66" s="452">
        <f t="shared" si="12"/>
        <v>0</v>
      </c>
      <c r="J66" s="266" t="s">
        <v>371</v>
      </c>
      <c r="K66" s="213"/>
      <c r="L66" s="488"/>
      <c r="M66" s="116"/>
      <c r="N66" s="493"/>
      <c r="O66" s="181">
        <v>94957898</v>
      </c>
      <c r="P66" s="232">
        <v>266</v>
      </c>
      <c r="Q66" s="116">
        <v>24753.88</v>
      </c>
      <c r="R66" s="496" t="s">
        <v>418</v>
      </c>
      <c r="S66" s="108">
        <f t="shared" si="11"/>
        <v>24753.88</v>
      </c>
      <c r="T66" s="108">
        <f t="shared" si="13"/>
        <v>14.541432179991777</v>
      </c>
    </row>
    <row r="67" spans="1:20" s="446" customFormat="1" x14ac:dyDescent="0.25">
      <c r="A67" s="450">
        <v>62</v>
      </c>
      <c r="B67" s="135" t="s">
        <v>150</v>
      </c>
      <c r="C67" s="331"/>
      <c r="D67" s="198" t="s">
        <v>63</v>
      </c>
      <c r="E67" s="156">
        <v>42193</v>
      </c>
      <c r="F67" s="353">
        <v>71.900000000000006</v>
      </c>
      <c r="G67" s="461">
        <v>5</v>
      </c>
      <c r="H67" s="65">
        <v>71.900000000000006</v>
      </c>
      <c r="I67" s="452">
        <f t="shared" si="12"/>
        <v>0</v>
      </c>
      <c r="J67" s="266"/>
      <c r="K67" s="213"/>
      <c r="L67" s="488"/>
      <c r="M67" s="116"/>
      <c r="N67" s="493"/>
      <c r="O67" s="181">
        <v>206159</v>
      </c>
      <c r="P67" s="232"/>
      <c r="Q67" s="116">
        <v>9347</v>
      </c>
      <c r="R67" s="496" t="s">
        <v>432</v>
      </c>
      <c r="S67" s="511">
        <f t="shared" si="11"/>
        <v>9347</v>
      </c>
      <c r="T67" s="108">
        <f t="shared" si="13"/>
        <v>130</v>
      </c>
    </row>
    <row r="68" spans="1:20" s="446" customFormat="1" x14ac:dyDescent="0.25">
      <c r="A68" s="450">
        <v>63</v>
      </c>
      <c r="B68" s="135" t="s">
        <v>150</v>
      </c>
      <c r="C68" s="331"/>
      <c r="D68" s="198" t="s">
        <v>386</v>
      </c>
      <c r="E68" s="156">
        <v>42193</v>
      </c>
      <c r="F68" s="353">
        <v>1007.14</v>
      </c>
      <c r="G68" s="461">
        <v>74</v>
      </c>
      <c r="H68" s="65">
        <v>1007.14</v>
      </c>
      <c r="I68" s="452">
        <f t="shared" si="12"/>
        <v>0</v>
      </c>
      <c r="J68" s="266"/>
      <c r="K68" s="213"/>
      <c r="L68" s="488"/>
      <c r="M68" s="116"/>
      <c r="N68" s="493"/>
      <c r="O68" s="181">
        <v>206159</v>
      </c>
      <c r="P68" s="232"/>
      <c r="Q68" s="116">
        <v>38271.32</v>
      </c>
      <c r="R68" s="496" t="s">
        <v>432</v>
      </c>
      <c r="S68" s="108">
        <f t="shared" si="11"/>
        <v>38271.32</v>
      </c>
      <c r="T68" s="108">
        <f t="shared" si="13"/>
        <v>38</v>
      </c>
    </row>
    <row r="69" spans="1:20" s="446" customFormat="1" x14ac:dyDescent="0.25">
      <c r="A69" s="450">
        <v>64</v>
      </c>
      <c r="B69" s="135" t="s">
        <v>150</v>
      </c>
      <c r="C69" s="331"/>
      <c r="D69" s="198" t="s">
        <v>386</v>
      </c>
      <c r="E69" s="156">
        <v>42198</v>
      </c>
      <c r="F69" s="353">
        <v>1537.93</v>
      </c>
      <c r="G69" s="196">
        <v>113</v>
      </c>
      <c r="H69" s="65">
        <v>1537.93</v>
      </c>
      <c r="I69" s="452">
        <f t="shared" si="12"/>
        <v>0</v>
      </c>
      <c r="J69" s="266"/>
      <c r="K69" s="741">
        <v>-58441.34</v>
      </c>
      <c r="L69" s="744">
        <v>42270</v>
      </c>
      <c r="M69" s="742">
        <v>58441.34</v>
      </c>
      <c r="N69" s="743">
        <v>42222</v>
      </c>
      <c r="O69" s="707">
        <v>206601</v>
      </c>
      <c r="P69" s="708"/>
      <c r="Q69" s="531">
        <v>58441.34</v>
      </c>
      <c r="R69" s="496" t="s">
        <v>435</v>
      </c>
      <c r="S69" s="108">
        <f>Q69+M69+K69</f>
        <v>58441.34</v>
      </c>
      <c r="T69" s="108">
        <f t="shared" si="13"/>
        <v>37.999999999999993</v>
      </c>
    </row>
    <row r="70" spans="1:20" s="446" customFormat="1" x14ac:dyDescent="0.25">
      <c r="A70" s="450">
        <v>65</v>
      </c>
      <c r="B70" s="527" t="s">
        <v>388</v>
      </c>
      <c r="C70" s="509" t="s">
        <v>389</v>
      </c>
      <c r="D70" s="198" t="s">
        <v>347</v>
      </c>
      <c r="E70" s="156">
        <v>42199</v>
      </c>
      <c r="F70" s="353">
        <v>18509</v>
      </c>
      <c r="G70" s="196">
        <v>680</v>
      </c>
      <c r="H70" s="65">
        <v>18509</v>
      </c>
      <c r="I70" s="452">
        <f t="shared" si="12"/>
        <v>0</v>
      </c>
      <c r="J70" s="266"/>
      <c r="K70" s="213">
        <v>9286</v>
      </c>
      <c r="L70" s="488" t="s">
        <v>430</v>
      </c>
      <c r="M70" s="116">
        <v>21460</v>
      </c>
      <c r="N70" s="493" t="s">
        <v>433</v>
      </c>
      <c r="O70" s="181">
        <v>93043065</v>
      </c>
      <c r="P70" s="701">
        <v>1972</v>
      </c>
      <c r="Q70" s="116">
        <v>332733.14</v>
      </c>
      <c r="R70" s="496" t="s">
        <v>448</v>
      </c>
      <c r="S70" s="108">
        <f t="shared" si="11"/>
        <v>363479.14</v>
      </c>
      <c r="T70" s="108">
        <f t="shared" si="13"/>
        <v>19.637967475282295</v>
      </c>
    </row>
    <row r="71" spans="1:20" s="446" customFormat="1" x14ac:dyDescent="0.25">
      <c r="A71" s="450">
        <v>66</v>
      </c>
      <c r="B71" s="135" t="s">
        <v>53</v>
      </c>
      <c r="C71" s="331"/>
      <c r="D71" s="623" t="s">
        <v>391</v>
      </c>
      <c r="E71" s="156">
        <v>42200</v>
      </c>
      <c r="F71" s="353">
        <v>2992</v>
      </c>
      <c r="G71" s="196">
        <v>220</v>
      </c>
      <c r="H71" s="65">
        <v>2992</v>
      </c>
      <c r="I71" s="452">
        <f t="shared" si="12"/>
        <v>0</v>
      </c>
      <c r="J71" s="266"/>
      <c r="K71" s="213"/>
      <c r="L71" s="488"/>
      <c r="M71" s="116"/>
      <c r="N71" s="493"/>
      <c r="O71" s="181" t="s">
        <v>392</v>
      </c>
      <c r="P71" s="232"/>
      <c r="Q71" s="116">
        <v>104720</v>
      </c>
      <c r="R71" s="496" t="s">
        <v>466</v>
      </c>
      <c r="S71" s="108">
        <f t="shared" si="11"/>
        <v>104720</v>
      </c>
      <c r="T71" s="108">
        <f t="shared" si="13"/>
        <v>35</v>
      </c>
    </row>
    <row r="72" spans="1:20" s="446" customFormat="1" x14ac:dyDescent="0.25">
      <c r="A72" s="450">
        <v>67</v>
      </c>
      <c r="B72" s="135" t="s">
        <v>45</v>
      </c>
      <c r="C72" s="331"/>
      <c r="D72" s="623" t="s">
        <v>48</v>
      </c>
      <c r="E72" s="156">
        <v>42201</v>
      </c>
      <c r="F72" s="353">
        <v>3000</v>
      </c>
      <c r="G72" s="196">
        <v>300</v>
      </c>
      <c r="H72" s="65">
        <v>3000</v>
      </c>
      <c r="I72" s="452">
        <f t="shared" si="12"/>
        <v>0</v>
      </c>
      <c r="J72" s="266"/>
      <c r="K72" s="213"/>
      <c r="L72" s="488"/>
      <c r="M72" s="116"/>
      <c r="N72" s="493"/>
      <c r="O72" s="181" t="s">
        <v>468</v>
      </c>
      <c r="P72" s="232"/>
      <c r="Q72" s="637">
        <v>105000</v>
      </c>
      <c r="R72" s="638" t="s">
        <v>640</v>
      </c>
      <c r="S72" s="108">
        <f t="shared" si="11"/>
        <v>105000</v>
      </c>
      <c r="T72" s="108">
        <f t="shared" si="13"/>
        <v>35</v>
      </c>
    </row>
    <row r="73" spans="1:20" s="446" customFormat="1" x14ac:dyDescent="0.25">
      <c r="A73" s="450">
        <v>68</v>
      </c>
      <c r="B73" s="135" t="s">
        <v>398</v>
      </c>
      <c r="C73" s="331" t="s">
        <v>341</v>
      </c>
      <c r="D73" s="198" t="s">
        <v>399</v>
      </c>
      <c r="E73" s="156">
        <v>42205</v>
      </c>
      <c r="F73" s="353">
        <v>18506</v>
      </c>
      <c r="G73" s="196">
        <v>680</v>
      </c>
      <c r="H73" s="65">
        <v>18506</v>
      </c>
      <c r="I73" s="452">
        <f t="shared" ref="I73:I75" si="14">H73-F73</f>
        <v>0</v>
      </c>
      <c r="J73" s="266"/>
      <c r="K73" s="213">
        <v>8512</v>
      </c>
      <c r="L73" s="488" t="s">
        <v>435</v>
      </c>
      <c r="M73" s="116">
        <v>20880</v>
      </c>
      <c r="N73" s="489" t="s">
        <v>435</v>
      </c>
      <c r="O73" s="181">
        <v>7300</v>
      </c>
      <c r="P73" s="232"/>
      <c r="Q73" s="116">
        <f>755136+28069.68</f>
        <v>783205.68</v>
      </c>
      <c r="R73" s="496" t="s">
        <v>453</v>
      </c>
      <c r="S73" s="108">
        <f t="shared" si="11"/>
        <v>812597.68</v>
      </c>
      <c r="T73" s="108">
        <f t="shared" si="13"/>
        <v>43.90995785150762</v>
      </c>
    </row>
    <row r="74" spans="1:20" s="446" customFormat="1" x14ac:dyDescent="0.25">
      <c r="A74" s="450">
        <v>69</v>
      </c>
      <c r="B74" s="135" t="s">
        <v>45</v>
      </c>
      <c r="C74" s="331" t="s">
        <v>408</v>
      </c>
      <c r="D74" s="198" t="s">
        <v>358</v>
      </c>
      <c r="E74" s="156">
        <v>42212</v>
      </c>
      <c r="F74" s="353">
        <v>16505.54</v>
      </c>
      <c r="G74" s="196">
        <v>579</v>
      </c>
      <c r="H74" s="65">
        <v>16505.54</v>
      </c>
      <c r="I74" s="452">
        <f t="shared" si="14"/>
        <v>0</v>
      </c>
      <c r="J74" s="699" t="s">
        <v>650</v>
      </c>
      <c r="K74" s="700"/>
      <c r="L74" s="488"/>
      <c r="M74" s="116"/>
      <c r="N74" s="489"/>
      <c r="O74" s="181" t="s">
        <v>648</v>
      </c>
      <c r="P74" s="232"/>
      <c r="Q74" s="637">
        <v>1560007.7</v>
      </c>
      <c r="R74" s="638" t="s">
        <v>649</v>
      </c>
      <c r="S74" s="108">
        <f t="shared" si="11"/>
        <v>1560007.7</v>
      </c>
      <c r="T74" s="108">
        <f>S74/H74</f>
        <v>94.514187357699285</v>
      </c>
    </row>
    <row r="75" spans="1:20" s="446" customFormat="1" x14ac:dyDescent="0.25">
      <c r="A75" s="450">
        <v>70</v>
      </c>
      <c r="B75" s="135" t="s">
        <v>84</v>
      </c>
      <c r="D75" s="331" t="s">
        <v>413</v>
      </c>
      <c r="E75" s="156">
        <v>42216</v>
      </c>
      <c r="F75" s="353">
        <v>1025.99</v>
      </c>
      <c r="G75" s="196">
        <v>50</v>
      </c>
      <c r="H75" s="65">
        <v>1025.99</v>
      </c>
      <c r="I75" s="452">
        <f t="shared" si="14"/>
        <v>0</v>
      </c>
      <c r="J75" s="124"/>
      <c r="K75" s="213"/>
      <c r="L75" s="488"/>
      <c r="M75" s="116"/>
      <c r="N75" s="489"/>
      <c r="O75" s="181" t="s">
        <v>414</v>
      </c>
      <c r="P75" s="232"/>
      <c r="Q75" s="116">
        <v>73358.289999999994</v>
      </c>
      <c r="R75" s="496" t="s">
        <v>443</v>
      </c>
      <c r="S75" s="108">
        <f t="shared" si="11"/>
        <v>73358.289999999994</v>
      </c>
      <c r="T75" s="108">
        <f t="shared" ref="T75:T84" si="15">S75/H75+0.1</f>
        <v>71.600004873341831</v>
      </c>
    </row>
    <row r="76" spans="1:20" s="446" customFormat="1" x14ac:dyDescent="0.25">
      <c r="A76" s="450">
        <v>71</v>
      </c>
      <c r="B76" s="627" t="s">
        <v>43</v>
      </c>
      <c r="D76" s="331" t="s">
        <v>446</v>
      </c>
      <c r="E76" s="626">
        <v>42214</v>
      </c>
      <c r="F76" s="353">
        <v>5269.8</v>
      </c>
      <c r="G76" s="196">
        <v>522</v>
      </c>
      <c r="H76" s="65">
        <v>5269.8</v>
      </c>
      <c r="I76" s="452">
        <f t="shared" ref="I76:I88" si="16">H76-F76</f>
        <v>0</v>
      </c>
      <c r="J76" s="124"/>
      <c r="K76" s="213"/>
      <c r="L76" s="488"/>
      <c r="M76" s="116"/>
      <c r="N76" s="489"/>
      <c r="O76" s="628">
        <v>1165331</v>
      </c>
      <c r="P76" s="232"/>
      <c r="Q76" s="335">
        <f>18022.72*16.038</f>
        <v>289048.38336000004</v>
      </c>
      <c r="R76" s="579" t="s">
        <v>450</v>
      </c>
      <c r="S76" s="108">
        <f t="shared" si="11"/>
        <v>289048.38336000004</v>
      </c>
      <c r="T76" s="108">
        <f t="shared" si="15"/>
        <v>54.949972173517025</v>
      </c>
    </row>
    <row r="77" spans="1:20" s="446" customFormat="1" x14ac:dyDescent="0.25">
      <c r="A77" s="450">
        <v>72</v>
      </c>
      <c r="B77" s="627" t="s">
        <v>43</v>
      </c>
      <c r="D77" s="331" t="s">
        <v>386</v>
      </c>
      <c r="E77" s="626">
        <v>42214</v>
      </c>
      <c r="F77" s="353">
        <v>5480.8</v>
      </c>
      <c r="G77" s="196">
        <v>403</v>
      </c>
      <c r="H77" s="65">
        <v>5480.8</v>
      </c>
      <c r="I77" s="452">
        <f t="shared" ref="I77" si="17">H77-F77</f>
        <v>0</v>
      </c>
      <c r="J77" s="124"/>
      <c r="K77" s="213"/>
      <c r="L77" s="488"/>
      <c r="M77" s="116"/>
      <c r="N77" s="489"/>
      <c r="O77" s="628">
        <v>1165331</v>
      </c>
      <c r="P77" s="232"/>
      <c r="Q77" s="335">
        <f>10512.18*16.038</f>
        <v>168594.34284</v>
      </c>
      <c r="R77" s="579" t="s">
        <v>448</v>
      </c>
      <c r="S77" s="108">
        <f t="shared" si="11"/>
        <v>168594.34284</v>
      </c>
      <c r="T77" s="108">
        <f t="shared" si="15"/>
        <v>30.860900386804847</v>
      </c>
    </row>
    <row r="78" spans="1:20" s="446" customFormat="1" x14ac:dyDescent="0.25">
      <c r="A78" s="450">
        <v>73</v>
      </c>
      <c r="B78" s="627" t="s">
        <v>43</v>
      </c>
      <c r="D78" s="331" t="s">
        <v>57</v>
      </c>
      <c r="E78" s="626">
        <v>42214</v>
      </c>
      <c r="F78" s="353">
        <v>1755.69</v>
      </c>
      <c r="G78" s="196">
        <v>129</v>
      </c>
      <c r="H78" s="65">
        <v>1755.69</v>
      </c>
      <c r="I78" s="452">
        <f t="shared" si="16"/>
        <v>0</v>
      </c>
      <c r="J78" s="124"/>
      <c r="K78" s="213"/>
      <c r="L78" s="488"/>
      <c r="M78" s="116"/>
      <c r="N78" s="489"/>
      <c r="O78" s="628">
        <v>1165331</v>
      </c>
      <c r="P78" s="232"/>
      <c r="Q78" s="335">
        <f>3080.18*16.038</f>
        <v>49399.92684</v>
      </c>
      <c r="R78" s="579" t="s">
        <v>448</v>
      </c>
      <c r="S78" s="108">
        <f t="shared" ref="S78:S80" si="18">Q78+M78+K78</f>
        <v>49399.92684</v>
      </c>
      <c r="T78" s="108">
        <f t="shared" si="15"/>
        <v>28.23704403396955</v>
      </c>
    </row>
    <row r="79" spans="1:20" s="446" customFormat="1" x14ac:dyDescent="0.25">
      <c r="A79" s="450">
        <v>74</v>
      </c>
      <c r="B79" s="627" t="s">
        <v>43</v>
      </c>
      <c r="D79" s="331" t="s">
        <v>447</v>
      </c>
      <c r="E79" s="626">
        <v>42214</v>
      </c>
      <c r="F79" s="353">
        <v>840</v>
      </c>
      <c r="G79" s="196">
        <v>56</v>
      </c>
      <c r="H79" s="65">
        <v>840</v>
      </c>
      <c r="I79" s="452">
        <f t="shared" si="16"/>
        <v>0</v>
      </c>
      <c r="J79" s="124"/>
      <c r="K79" s="213"/>
      <c r="L79" s="488"/>
      <c r="M79" s="116"/>
      <c r="N79" s="489"/>
      <c r="O79" s="628">
        <v>1165331</v>
      </c>
      <c r="P79" s="232"/>
      <c r="Q79" s="335">
        <f>2537.05*16.038</f>
        <v>40689.207900000001</v>
      </c>
      <c r="R79" s="691" t="s">
        <v>448</v>
      </c>
      <c r="S79" s="108">
        <f t="shared" si="18"/>
        <v>40689.207900000001</v>
      </c>
      <c r="T79" s="108">
        <f t="shared" si="15"/>
        <v>48.539533214285719</v>
      </c>
    </row>
    <row r="80" spans="1:20" s="446" customFormat="1" x14ac:dyDescent="0.25">
      <c r="A80" s="450">
        <v>75</v>
      </c>
      <c r="B80" s="627" t="s">
        <v>43</v>
      </c>
      <c r="D80" s="331" t="s">
        <v>152</v>
      </c>
      <c r="E80" s="626">
        <v>42214</v>
      </c>
      <c r="F80" s="353">
        <v>13.61</v>
      </c>
      <c r="G80" s="196">
        <v>1</v>
      </c>
      <c r="H80" s="65">
        <v>13.61</v>
      </c>
      <c r="I80" s="452">
        <f t="shared" ref="I80" si="19">H80-F80</f>
        <v>0</v>
      </c>
      <c r="J80" s="124"/>
      <c r="K80" s="213"/>
      <c r="L80" s="488"/>
      <c r="M80" s="116"/>
      <c r="N80" s="489"/>
      <c r="O80" s="628">
        <v>1165331</v>
      </c>
      <c r="P80" s="232"/>
      <c r="Q80" s="335">
        <f>46.55*16.038</f>
        <v>746.56889999999999</v>
      </c>
      <c r="R80" s="691" t="s">
        <v>448</v>
      </c>
      <c r="S80" s="108">
        <f t="shared" si="18"/>
        <v>746.56889999999999</v>
      </c>
      <c r="T80" s="108">
        <f t="shared" si="15"/>
        <v>54.954437913299046</v>
      </c>
    </row>
    <row r="81" spans="1:20" s="446" customFormat="1" x14ac:dyDescent="0.25">
      <c r="A81" s="450">
        <v>76</v>
      </c>
      <c r="B81" s="135"/>
      <c r="C81" s="331"/>
      <c r="E81" s="156"/>
      <c r="F81" s="353"/>
      <c r="G81" s="196"/>
      <c r="H81" s="65"/>
      <c r="I81" s="452">
        <f t="shared" si="16"/>
        <v>0</v>
      </c>
      <c r="J81" s="124"/>
      <c r="K81" s="213"/>
      <c r="L81" s="488"/>
      <c r="M81" s="116"/>
      <c r="N81" s="489"/>
      <c r="O81" s="181"/>
      <c r="P81" s="232"/>
      <c r="Q81" s="116"/>
      <c r="R81" s="502"/>
      <c r="S81" s="108">
        <f t="shared" ref="S81" si="20">Q81+M81+K81</f>
        <v>0</v>
      </c>
      <c r="T81" s="108" t="e">
        <f t="shared" si="15"/>
        <v>#DIV/0!</v>
      </c>
    </row>
    <row r="82" spans="1:20" s="446" customFormat="1" x14ac:dyDescent="0.25">
      <c r="A82" s="450">
        <v>77</v>
      </c>
      <c r="B82" s="135"/>
      <c r="C82" s="331"/>
      <c r="D82" s="198"/>
      <c r="E82" s="156"/>
      <c r="F82" s="353"/>
      <c r="G82" s="196"/>
      <c r="H82" s="65"/>
      <c r="I82" s="452">
        <f t="shared" si="16"/>
        <v>0</v>
      </c>
      <c r="J82" s="124"/>
      <c r="K82" s="213"/>
      <c r="L82" s="457"/>
      <c r="M82" s="116"/>
      <c r="N82" s="489"/>
      <c r="O82" s="181"/>
      <c r="P82" s="232"/>
      <c r="Q82" s="116"/>
      <c r="R82" s="502"/>
      <c r="S82" s="108">
        <f t="shared" ref="S82:S87" si="21">Q82+M82+K82</f>
        <v>0</v>
      </c>
      <c r="T82" s="108" t="e">
        <f t="shared" si="15"/>
        <v>#DIV/0!</v>
      </c>
    </row>
    <row r="83" spans="1:20" s="446" customFormat="1" x14ac:dyDescent="0.25">
      <c r="A83" s="450">
        <v>77</v>
      </c>
      <c r="B83" s="135"/>
      <c r="C83" s="458"/>
      <c r="D83" s="198"/>
      <c r="E83" s="156"/>
      <c r="F83" s="353"/>
      <c r="G83" s="196"/>
      <c r="H83" s="65"/>
      <c r="I83" s="452">
        <f t="shared" si="16"/>
        <v>0</v>
      </c>
      <c r="J83" s="124"/>
      <c r="K83" s="213"/>
      <c r="L83" s="457"/>
      <c r="M83" s="116"/>
      <c r="N83" s="489"/>
      <c r="O83" s="181"/>
      <c r="P83" s="232"/>
      <c r="Q83" s="116"/>
      <c r="R83" s="502"/>
      <c r="S83" s="108">
        <f t="shared" si="21"/>
        <v>0</v>
      </c>
      <c r="T83" s="108" t="e">
        <f t="shared" si="15"/>
        <v>#DIV/0!</v>
      </c>
    </row>
    <row r="84" spans="1:20" s="446" customFormat="1" x14ac:dyDescent="0.25">
      <c r="A84" s="450">
        <v>78</v>
      </c>
      <c r="B84" s="135"/>
      <c r="C84" s="458"/>
      <c r="D84" s="198"/>
      <c r="E84" s="156"/>
      <c r="F84" s="353"/>
      <c r="G84" s="196"/>
      <c r="H84" s="65"/>
      <c r="I84" s="452">
        <f t="shared" si="16"/>
        <v>0</v>
      </c>
      <c r="J84" s="124"/>
      <c r="K84" s="213"/>
      <c r="L84" s="457"/>
      <c r="M84" s="116"/>
      <c r="N84" s="489"/>
      <c r="O84" s="181"/>
      <c r="P84" s="232"/>
      <c r="Q84" s="116"/>
      <c r="R84" s="502"/>
      <c r="S84" s="108">
        <f t="shared" si="21"/>
        <v>0</v>
      </c>
      <c r="T84" s="108" t="e">
        <f t="shared" si="15"/>
        <v>#DIV/0!</v>
      </c>
    </row>
    <row r="85" spans="1:20" s="446" customFormat="1" x14ac:dyDescent="0.25">
      <c r="A85" s="450"/>
      <c r="B85" s="135"/>
      <c r="C85" s="458"/>
      <c r="D85" s="198"/>
      <c r="E85" s="156"/>
      <c r="F85" s="353"/>
      <c r="G85" s="196"/>
      <c r="H85" s="65"/>
      <c r="I85" s="452">
        <f t="shared" si="16"/>
        <v>0</v>
      </c>
      <c r="J85" s="124"/>
      <c r="K85" s="213"/>
      <c r="L85" s="457"/>
      <c r="M85" s="116"/>
      <c r="N85" s="460"/>
      <c r="O85" s="181"/>
      <c r="P85" s="232"/>
      <c r="Q85" s="116"/>
      <c r="R85" s="502"/>
      <c r="S85" s="108">
        <f t="shared" si="21"/>
        <v>0</v>
      </c>
      <c r="T85" s="108" t="e">
        <f t="shared" ref="T85:T87" si="22">S85/H85</f>
        <v>#DIV/0!</v>
      </c>
    </row>
    <row r="86" spans="1:20" s="446" customFormat="1" x14ac:dyDescent="0.25">
      <c r="A86" s="450"/>
      <c r="B86" s="135"/>
      <c r="C86" s="458"/>
      <c r="D86" s="374"/>
      <c r="E86" s="156"/>
      <c r="F86" s="353"/>
      <c r="G86" s="196"/>
      <c r="H86" s="65"/>
      <c r="I86" s="452">
        <f t="shared" si="16"/>
        <v>0</v>
      </c>
      <c r="J86" s="124"/>
      <c r="K86" s="213"/>
      <c r="L86" s="457"/>
      <c r="M86" s="116"/>
      <c r="N86" s="460"/>
      <c r="O86" s="181"/>
      <c r="P86" s="232"/>
      <c r="Q86" s="101"/>
      <c r="R86" s="503"/>
      <c r="S86" s="108">
        <f t="shared" si="21"/>
        <v>0</v>
      </c>
      <c r="T86" s="108" t="e">
        <f t="shared" si="22"/>
        <v>#DIV/0!</v>
      </c>
    </row>
    <row r="87" spans="1:20" s="446" customFormat="1" x14ac:dyDescent="0.25">
      <c r="A87" s="450"/>
      <c r="B87" s="135"/>
      <c r="C87" s="458"/>
      <c r="D87" s="374"/>
      <c r="E87" s="156"/>
      <c r="F87" s="353"/>
      <c r="G87" s="196"/>
      <c r="H87" s="65"/>
      <c r="I87" s="452">
        <f t="shared" si="16"/>
        <v>0</v>
      </c>
      <c r="J87" s="124"/>
      <c r="K87" s="213"/>
      <c r="L87" s="457"/>
      <c r="M87" s="116"/>
      <c r="N87" s="460"/>
      <c r="O87" s="181"/>
      <c r="P87" s="232"/>
      <c r="Q87" s="101"/>
      <c r="R87" s="472"/>
      <c r="S87" s="108">
        <f t="shared" si="21"/>
        <v>0</v>
      </c>
      <c r="T87" s="108" t="e">
        <f t="shared" si="22"/>
        <v>#DIV/0!</v>
      </c>
    </row>
    <row r="88" spans="1:20" s="446" customFormat="1" ht="15.75" thickBot="1" x14ac:dyDescent="0.3">
      <c r="A88" s="450"/>
      <c r="B88" s="463"/>
      <c r="C88" s="129"/>
      <c r="D88" s="374"/>
      <c r="E88" s="221"/>
      <c r="F88" s="353"/>
      <c r="G88" s="196"/>
      <c r="H88" s="65"/>
      <c r="I88" s="452">
        <f t="shared" si="16"/>
        <v>0</v>
      </c>
      <c r="J88" s="196"/>
      <c r="K88" s="473"/>
      <c r="L88" s="474"/>
      <c r="M88" s="116"/>
      <c r="N88" s="284"/>
      <c r="O88" s="181"/>
      <c r="P88" s="185"/>
      <c r="Q88" s="133"/>
      <c r="R88" s="357"/>
      <c r="S88" s="108">
        <f t="shared" ref="S88" si="23">Q88+M88+K88</f>
        <v>0</v>
      </c>
      <c r="T88" s="108" t="e">
        <f t="shared" ref="T88" si="24">S88/H88+0.1</f>
        <v>#DIV/0!</v>
      </c>
    </row>
    <row r="89" spans="1:20" s="446" customFormat="1" ht="29.25" customHeight="1" thickTop="1" thickBot="1" x14ac:dyDescent="0.3">
      <c r="A89" s="450"/>
      <c r="B89" s="367"/>
      <c r="C89" s="129"/>
      <c r="D89" s="475"/>
      <c r="E89" s="156"/>
      <c r="F89" s="120" t="s">
        <v>32</v>
      </c>
      <c r="G89" s="121">
        <f>SUM(G5:G88)</f>
        <v>4790</v>
      </c>
      <c r="H89" s="476">
        <f>SUM(H3:H88)</f>
        <v>989757.5900000002</v>
      </c>
      <c r="I89" s="477">
        <f>PIERNA!I37</f>
        <v>-44.760000000002037</v>
      </c>
      <c r="J89" s="478"/>
      <c r="K89" s="479">
        <f>SUM(K5:K88)</f>
        <v>257133.66</v>
      </c>
      <c r="L89" s="480"/>
      <c r="M89" s="479">
        <f>SUM(M5:M88)</f>
        <v>848341.34</v>
      </c>
      <c r="N89" s="481"/>
      <c r="O89" s="478"/>
      <c r="P89" s="234"/>
      <c r="Q89" s="482">
        <f>SUM(Q5:Q88)</f>
        <v>24096356.919839993</v>
      </c>
      <c r="R89" s="358"/>
      <c r="S89" s="740">
        <f t="shared" ref="S89" si="25">Q89+M89+K89</f>
        <v>25201831.919839993</v>
      </c>
      <c r="T89" s="108"/>
    </row>
    <row r="90" spans="1:20" s="446" customFormat="1" ht="15.75" thickTop="1" x14ac:dyDescent="0.25">
      <c r="D90" s="450"/>
      <c r="E90" s="131"/>
      <c r="J90" s="450"/>
      <c r="O90" s="450"/>
      <c r="P90" s="235"/>
      <c r="Q90" s="131"/>
      <c r="R90" s="359"/>
    </row>
    <row r="99" spans="11:11" x14ac:dyDescent="0.25">
      <c r="K99" s="449"/>
    </row>
    <row r="100" spans="11:11" x14ac:dyDescent="0.25">
      <c r="K100" s="449"/>
    </row>
    <row r="101" spans="11:11" x14ac:dyDescent="0.25">
      <c r="K101" s="449"/>
    </row>
    <row r="102" spans="11:11" x14ac:dyDescent="0.25">
      <c r="K102" s="449"/>
    </row>
    <row r="103" spans="11:11" x14ac:dyDescent="0.25">
      <c r="K103" s="449"/>
    </row>
    <row r="104" spans="11:11" x14ac:dyDescent="0.25">
      <c r="K104" s="449"/>
    </row>
    <row r="105" spans="11:11" x14ac:dyDescent="0.25">
      <c r="K105" s="449"/>
    </row>
    <row r="106" spans="11:11" x14ac:dyDescent="0.25">
      <c r="K106" s="449"/>
    </row>
    <row r="107" spans="11:11" x14ac:dyDescent="0.25">
      <c r="K107" s="449"/>
    </row>
    <row r="108" spans="11:11" x14ac:dyDescent="0.25">
      <c r="K108" s="449"/>
    </row>
    <row r="109" spans="11:11" x14ac:dyDescent="0.25">
      <c r="K109" s="449"/>
    </row>
    <row r="110" spans="11:11" x14ac:dyDescent="0.25">
      <c r="K110" s="449"/>
    </row>
    <row r="111" spans="11:11" x14ac:dyDescent="0.25">
      <c r="K111" s="449"/>
    </row>
    <row r="112" spans="11:11" x14ac:dyDescent="0.25">
      <c r="K112" s="449"/>
    </row>
    <row r="113" spans="11:11" x14ac:dyDescent="0.25">
      <c r="K113" s="449"/>
    </row>
    <row r="114" spans="11:11" x14ac:dyDescent="0.25">
      <c r="K114" s="449"/>
    </row>
    <row r="115" spans="11:11" x14ac:dyDescent="0.25">
      <c r="K115" s="449"/>
    </row>
    <row r="116" spans="11:11" x14ac:dyDescent="0.25">
      <c r="K116" s="449"/>
    </row>
    <row r="117" spans="11:11" x14ac:dyDescent="0.25">
      <c r="K117" s="449"/>
    </row>
    <row r="118" spans="11:11" x14ac:dyDescent="0.25">
      <c r="K118" s="449"/>
    </row>
    <row r="119" spans="11:11" x14ac:dyDescent="0.25">
      <c r="K119" s="449"/>
    </row>
    <row r="120" spans="11:11" x14ac:dyDescent="0.25">
      <c r="K120" s="449"/>
    </row>
    <row r="121" spans="11:11" x14ac:dyDescent="0.25">
      <c r="K121" s="449"/>
    </row>
    <row r="122" spans="11:11" x14ac:dyDescent="0.25">
      <c r="K122" s="449"/>
    </row>
    <row r="123" spans="11:11" x14ac:dyDescent="0.25">
      <c r="K123" s="449"/>
    </row>
    <row r="124" spans="11:11" x14ac:dyDescent="0.25">
      <c r="K124" s="449"/>
    </row>
    <row r="125" spans="11:11" x14ac:dyDescent="0.25">
      <c r="K125" s="449"/>
    </row>
    <row r="126" spans="11:11" x14ac:dyDescent="0.25">
      <c r="K126" s="449"/>
    </row>
    <row r="127" spans="11:11" x14ac:dyDescent="0.25">
      <c r="K127" s="449"/>
    </row>
    <row r="128" spans="11:11" x14ac:dyDescent="0.25">
      <c r="K128" s="449"/>
    </row>
    <row r="129" spans="11:11" x14ac:dyDescent="0.25">
      <c r="K129" s="449"/>
    </row>
    <row r="130" spans="11:11" x14ac:dyDescent="0.25">
      <c r="K130" s="449"/>
    </row>
    <row r="131" spans="11:11" x14ac:dyDescent="0.25">
      <c r="K131" s="449"/>
    </row>
    <row r="132" spans="11:11" x14ac:dyDescent="0.25">
      <c r="K132" s="449"/>
    </row>
    <row r="133" spans="11:11" x14ac:dyDescent="0.25">
      <c r="K133" s="449"/>
    </row>
    <row r="134" spans="11:11" x14ac:dyDescent="0.25">
      <c r="K134" s="449"/>
    </row>
    <row r="135" spans="11:11" x14ac:dyDescent="0.25">
      <c r="K135" s="449"/>
    </row>
    <row r="136" spans="11:11" x14ac:dyDescent="0.25">
      <c r="K136" s="449"/>
    </row>
    <row r="137" spans="11:11" x14ac:dyDescent="0.25">
      <c r="K137" s="449"/>
    </row>
    <row r="138" spans="11:11" x14ac:dyDescent="0.25">
      <c r="K138" s="449"/>
    </row>
    <row r="139" spans="11:11" x14ac:dyDescent="0.25">
      <c r="K139" s="449"/>
    </row>
    <row r="140" spans="11:11" x14ac:dyDescent="0.25">
      <c r="K140" s="449"/>
    </row>
    <row r="141" spans="11:11" x14ac:dyDescent="0.25">
      <c r="K141" s="449"/>
    </row>
    <row r="142" spans="11:11" x14ac:dyDescent="0.25">
      <c r="K142" s="449"/>
    </row>
    <row r="143" spans="11:11" x14ac:dyDescent="0.25">
      <c r="K143" s="693"/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B1" workbookViewId="0">
      <pane ySplit="7" topLeftCell="A8" activePane="bottomLeft" state="frozen"/>
      <selection pane="bottomLeft" activeCell="L18" sqref="L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24" t="s">
        <v>276</v>
      </c>
      <c r="B1" s="724"/>
      <c r="C1" s="724"/>
      <c r="D1" s="724"/>
      <c r="E1" s="724"/>
      <c r="F1" s="724"/>
      <c r="G1" s="724"/>
      <c r="H1" s="14">
        <v>1</v>
      </c>
      <c r="J1" s="717" t="s">
        <v>294</v>
      </c>
      <c r="K1" s="717"/>
      <c r="L1" s="717"/>
      <c r="M1" s="717"/>
      <c r="N1" s="717"/>
      <c r="O1" s="717"/>
      <c r="P1" s="717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84"/>
      <c r="D4" s="374"/>
      <c r="E4" s="64"/>
      <c r="F4" s="15"/>
      <c r="G4" s="375"/>
      <c r="K4" s="15"/>
      <c r="L4" s="384"/>
      <c r="M4" s="374"/>
      <c r="N4" s="64"/>
      <c r="O4" s="15"/>
      <c r="P4" s="375"/>
    </row>
    <row r="5" spans="1:17" ht="15.75" customHeight="1" x14ac:dyDescent="0.25">
      <c r="A5" s="728" t="s">
        <v>87</v>
      </c>
      <c r="B5" s="15" t="s">
        <v>56</v>
      </c>
      <c r="C5" s="376" t="s">
        <v>94</v>
      </c>
      <c r="D5" s="300">
        <v>42093</v>
      </c>
      <c r="E5" s="200">
        <v>18645.7</v>
      </c>
      <c r="F5" s="22">
        <v>685</v>
      </c>
      <c r="G5" s="675">
        <f>F62</f>
        <v>18670.23</v>
      </c>
      <c r="H5" s="377">
        <f>E5+E6-G5+E4</f>
        <v>0</v>
      </c>
      <c r="J5" s="616" t="s">
        <v>338</v>
      </c>
      <c r="K5" s="15" t="s">
        <v>339</v>
      </c>
      <c r="L5" s="376" t="s">
        <v>341</v>
      </c>
      <c r="M5" s="300">
        <v>42205</v>
      </c>
      <c r="N5" s="200">
        <v>18509.599999999999</v>
      </c>
      <c r="O5" s="22">
        <v>680</v>
      </c>
      <c r="P5" s="200">
        <f>O62</f>
        <v>10098.619999999999</v>
      </c>
      <c r="Q5" s="377">
        <f>N5+N6-P5+N4</f>
        <v>8489.9500000000007</v>
      </c>
    </row>
    <row r="6" spans="1:17" ht="15.75" thickBot="1" x14ac:dyDescent="0.3">
      <c r="A6" s="728"/>
      <c r="B6" s="411" t="s">
        <v>42</v>
      </c>
      <c r="C6" s="15"/>
      <c r="D6" s="62"/>
      <c r="E6" s="153">
        <v>24.53</v>
      </c>
      <c r="F6" s="104">
        <v>1</v>
      </c>
      <c r="J6" s="616"/>
      <c r="K6" s="411" t="s">
        <v>340</v>
      </c>
      <c r="L6" s="15"/>
      <c r="M6" s="62"/>
      <c r="N6" s="153">
        <v>78.97</v>
      </c>
      <c r="O6" s="104">
        <v>3</v>
      </c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28</v>
      </c>
      <c r="D8" s="114">
        <f t="shared" ref="D8:D16" si="0">C8*B8</f>
        <v>762.16</v>
      </c>
      <c r="E8" s="167">
        <v>42160</v>
      </c>
      <c r="F8" s="114">
        <f t="shared" ref="F8:F16" si="1">D8</f>
        <v>762.16</v>
      </c>
      <c r="G8" s="115" t="s">
        <v>231</v>
      </c>
      <c r="H8" s="116">
        <v>47</v>
      </c>
      <c r="J8" s="92" t="s">
        <v>33</v>
      </c>
      <c r="K8" s="2">
        <v>27.22</v>
      </c>
      <c r="L8" s="20">
        <v>4</v>
      </c>
      <c r="M8" s="114">
        <f t="shared" ref="M8:M61" si="2">L8*K8</f>
        <v>108.88</v>
      </c>
      <c r="N8" s="167">
        <v>42201</v>
      </c>
      <c r="O8" s="114">
        <f t="shared" ref="O8:O61" si="3">M8</f>
        <v>108.88</v>
      </c>
      <c r="P8" s="115" t="s">
        <v>547</v>
      </c>
      <c r="Q8" s="116">
        <v>47</v>
      </c>
    </row>
    <row r="9" spans="1:17" x14ac:dyDescent="0.25">
      <c r="A9" s="293" t="s">
        <v>95</v>
      </c>
      <c r="B9" s="2">
        <v>27.22</v>
      </c>
      <c r="C9" s="20">
        <v>30</v>
      </c>
      <c r="D9" s="114">
        <f t="shared" si="0"/>
        <v>816.59999999999991</v>
      </c>
      <c r="E9" s="167">
        <v>42161</v>
      </c>
      <c r="F9" s="114">
        <f t="shared" si="1"/>
        <v>816.59999999999991</v>
      </c>
      <c r="G9" s="115" t="s">
        <v>232</v>
      </c>
      <c r="H9" s="116">
        <v>47</v>
      </c>
      <c r="J9" s="293" t="s">
        <v>95</v>
      </c>
      <c r="K9" s="2">
        <v>27.22</v>
      </c>
      <c r="L9" s="20">
        <v>1</v>
      </c>
      <c r="M9" s="114">
        <f t="shared" si="2"/>
        <v>27.22</v>
      </c>
      <c r="N9" s="167">
        <v>42205</v>
      </c>
      <c r="O9" s="114">
        <f t="shared" si="3"/>
        <v>27.22</v>
      </c>
      <c r="P9" s="115" t="s">
        <v>565</v>
      </c>
      <c r="Q9" s="116">
        <v>47</v>
      </c>
    </row>
    <row r="10" spans="1:17" x14ac:dyDescent="0.25">
      <c r="A10" s="294" t="s">
        <v>96</v>
      </c>
      <c r="B10" s="2">
        <v>27.22</v>
      </c>
      <c r="C10" s="20">
        <v>32</v>
      </c>
      <c r="D10" s="114">
        <f t="shared" si="0"/>
        <v>871.04</v>
      </c>
      <c r="E10" s="167">
        <v>42163</v>
      </c>
      <c r="F10" s="114">
        <f t="shared" si="1"/>
        <v>871.04</v>
      </c>
      <c r="G10" s="115" t="s">
        <v>233</v>
      </c>
      <c r="H10" s="116">
        <v>47</v>
      </c>
      <c r="J10" s="294" t="s">
        <v>96</v>
      </c>
      <c r="K10" s="2">
        <v>27.22</v>
      </c>
      <c r="L10" s="20">
        <v>10</v>
      </c>
      <c r="M10" s="114">
        <f t="shared" si="2"/>
        <v>272.2</v>
      </c>
      <c r="N10" s="167">
        <v>42205</v>
      </c>
      <c r="O10" s="114">
        <f t="shared" si="3"/>
        <v>272.2</v>
      </c>
      <c r="P10" s="115" t="s">
        <v>566</v>
      </c>
      <c r="Q10" s="116">
        <v>47</v>
      </c>
    </row>
    <row r="11" spans="1:17" x14ac:dyDescent="0.25">
      <c r="A11" s="147" t="s">
        <v>34</v>
      </c>
      <c r="B11" s="2">
        <v>27.22</v>
      </c>
      <c r="C11" s="20">
        <v>32</v>
      </c>
      <c r="D11" s="114">
        <f t="shared" si="0"/>
        <v>871.04</v>
      </c>
      <c r="E11" s="167">
        <v>42165</v>
      </c>
      <c r="F11" s="114">
        <f t="shared" si="1"/>
        <v>871.04</v>
      </c>
      <c r="G11" s="115" t="s">
        <v>237</v>
      </c>
      <c r="H11" s="116">
        <v>47</v>
      </c>
      <c r="J11" s="147" t="s">
        <v>34</v>
      </c>
      <c r="K11" s="2">
        <v>27.22</v>
      </c>
      <c r="L11" s="20">
        <v>28</v>
      </c>
      <c r="M11" s="114">
        <f t="shared" si="2"/>
        <v>762.16</v>
      </c>
      <c r="N11" s="167">
        <v>42205</v>
      </c>
      <c r="O11" s="114">
        <f t="shared" si="3"/>
        <v>762.16</v>
      </c>
      <c r="P11" s="115" t="s">
        <v>567</v>
      </c>
      <c r="Q11" s="116">
        <v>47</v>
      </c>
    </row>
    <row r="12" spans="1:17" x14ac:dyDescent="0.25">
      <c r="A12" s="295" t="s">
        <v>95</v>
      </c>
      <c r="B12" s="2">
        <v>27.22</v>
      </c>
      <c r="C12" s="20">
        <v>60</v>
      </c>
      <c r="D12" s="114">
        <f t="shared" si="0"/>
        <v>1633.1999999999998</v>
      </c>
      <c r="E12" s="167">
        <v>42167</v>
      </c>
      <c r="F12" s="114">
        <f t="shared" si="1"/>
        <v>1633.1999999999998</v>
      </c>
      <c r="G12" s="115" t="s">
        <v>240</v>
      </c>
      <c r="H12" s="116">
        <v>47</v>
      </c>
      <c r="J12" s="295" t="s">
        <v>95</v>
      </c>
      <c r="K12" s="2">
        <v>27.22</v>
      </c>
      <c r="L12" s="20">
        <v>28</v>
      </c>
      <c r="M12" s="114">
        <f t="shared" si="2"/>
        <v>762.16</v>
      </c>
      <c r="N12" s="167">
        <v>42205</v>
      </c>
      <c r="O12" s="114">
        <f t="shared" si="3"/>
        <v>762.16</v>
      </c>
      <c r="P12" s="115" t="s">
        <v>568</v>
      </c>
      <c r="Q12" s="116">
        <v>47</v>
      </c>
    </row>
    <row r="13" spans="1:17" x14ac:dyDescent="0.25">
      <c r="A13" s="181" t="s">
        <v>96</v>
      </c>
      <c r="B13" s="2">
        <v>27.22</v>
      </c>
      <c r="C13" s="20">
        <v>28</v>
      </c>
      <c r="D13" s="114">
        <f t="shared" si="0"/>
        <v>762.16</v>
      </c>
      <c r="E13" s="167">
        <v>42167</v>
      </c>
      <c r="F13" s="114">
        <f t="shared" si="1"/>
        <v>762.16</v>
      </c>
      <c r="G13" s="115" t="s">
        <v>241</v>
      </c>
      <c r="H13" s="116">
        <v>47</v>
      </c>
      <c r="J13" s="181" t="s">
        <v>96</v>
      </c>
      <c r="K13" s="2">
        <v>27.22</v>
      </c>
      <c r="L13" s="20">
        <v>28</v>
      </c>
      <c r="M13" s="114">
        <f t="shared" si="2"/>
        <v>762.16</v>
      </c>
      <c r="N13" s="167">
        <v>42208</v>
      </c>
      <c r="O13" s="114">
        <f t="shared" si="3"/>
        <v>762.16</v>
      </c>
      <c r="P13" s="115" t="s">
        <v>592</v>
      </c>
      <c r="Q13" s="116">
        <v>47</v>
      </c>
    </row>
    <row r="14" spans="1:17" x14ac:dyDescent="0.25">
      <c r="A14" s="59"/>
      <c r="B14" s="2">
        <v>27.22</v>
      </c>
      <c r="C14" s="20">
        <v>30</v>
      </c>
      <c r="D14" s="114">
        <f t="shared" si="0"/>
        <v>816.59999999999991</v>
      </c>
      <c r="E14" s="167">
        <v>42168</v>
      </c>
      <c r="F14" s="114">
        <f t="shared" si="1"/>
        <v>816.59999999999991</v>
      </c>
      <c r="G14" s="115" t="s">
        <v>242</v>
      </c>
      <c r="H14" s="116">
        <v>47</v>
      </c>
      <c r="J14" s="59"/>
      <c r="K14" s="2">
        <v>27.22</v>
      </c>
      <c r="L14" s="20">
        <v>32</v>
      </c>
      <c r="M14" s="114">
        <f t="shared" si="2"/>
        <v>871.04</v>
      </c>
      <c r="N14" s="167">
        <v>42209</v>
      </c>
      <c r="O14" s="114">
        <f t="shared" si="3"/>
        <v>871.04</v>
      </c>
      <c r="P14" s="115" t="s">
        <v>598</v>
      </c>
      <c r="Q14" s="116">
        <v>47</v>
      </c>
    </row>
    <row r="15" spans="1:17" x14ac:dyDescent="0.25">
      <c r="B15" s="2">
        <v>27.22</v>
      </c>
      <c r="C15" s="20">
        <v>5</v>
      </c>
      <c r="D15" s="114">
        <f t="shared" si="0"/>
        <v>136.1</v>
      </c>
      <c r="E15" s="167">
        <v>42174</v>
      </c>
      <c r="F15" s="114">
        <f t="shared" si="1"/>
        <v>136.1</v>
      </c>
      <c r="G15" s="115" t="s">
        <v>249</v>
      </c>
      <c r="H15" s="116">
        <v>47</v>
      </c>
      <c r="K15" s="2">
        <v>27.22</v>
      </c>
      <c r="L15" s="20">
        <v>28</v>
      </c>
      <c r="M15" s="114">
        <f t="shared" si="2"/>
        <v>762.16</v>
      </c>
      <c r="N15" s="167">
        <v>42209</v>
      </c>
      <c r="O15" s="114">
        <f t="shared" si="3"/>
        <v>762.16</v>
      </c>
      <c r="P15" s="115" t="s">
        <v>599</v>
      </c>
      <c r="Q15" s="116">
        <v>47</v>
      </c>
    </row>
    <row r="16" spans="1:17" x14ac:dyDescent="0.25">
      <c r="B16" s="2">
        <v>27.22</v>
      </c>
      <c r="C16" s="20">
        <v>28</v>
      </c>
      <c r="D16" s="114">
        <f t="shared" si="0"/>
        <v>762.16</v>
      </c>
      <c r="E16" s="167">
        <v>42174</v>
      </c>
      <c r="F16" s="114">
        <f t="shared" si="1"/>
        <v>762.16</v>
      </c>
      <c r="G16" s="115" t="s">
        <v>250</v>
      </c>
      <c r="H16" s="116">
        <v>47</v>
      </c>
      <c r="K16" s="2">
        <v>27.22</v>
      </c>
      <c r="L16" s="20">
        <v>184</v>
      </c>
      <c r="M16" s="114">
        <f t="shared" si="2"/>
        <v>5008.4799999999996</v>
      </c>
      <c r="N16" s="167">
        <v>42215</v>
      </c>
      <c r="O16" s="114">
        <f t="shared" si="3"/>
        <v>5008.4799999999996</v>
      </c>
      <c r="P16" s="115" t="s">
        <v>625</v>
      </c>
      <c r="Q16" s="116">
        <v>47</v>
      </c>
    </row>
    <row r="17" spans="1:17" x14ac:dyDescent="0.25">
      <c r="B17" s="2">
        <v>27.22</v>
      </c>
      <c r="C17" s="20">
        <v>21</v>
      </c>
      <c r="D17" s="114">
        <f t="shared" ref="D17:D18" si="4">C17*B17</f>
        <v>571.62</v>
      </c>
      <c r="E17" s="167">
        <v>42174</v>
      </c>
      <c r="F17" s="114">
        <f t="shared" ref="F17:F18" si="5">D17</f>
        <v>571.62</v>
      </c>
      <c r="G17" s="115" t="s">
        <v>251</v>
      </c>
      <c r="H17" s="116">
        <v>47</v>
      </c>
      <c r="K17" s="2">
        <v>27.22</v>
      </c>
      <c r="L17" s="20">
        <v>28</v>
      </c>
      <c r="M17" s="114">
        <f t="shared" si="2"/>
        <v>762.16</v>
      </c>
      <c r="N17" s="167">
        <v>42215</v>
      </c>
      <c r="O17" s="114">
        <f t="shared" si="3"/>
        <v>762.16</v>
      </c>
      <c r="P17" s="115" t="s">
        <v>626</v>
      </c>
      <c r="Q17" s="116">
        <v>47</v>
      </c>
    </row>
    <row r="18" spans="1:17" x14ac:dyDescent="0.25">
      <c r="B18" s="2">
        <v>27.22</v>
      </c>
      <c r="C18" s="20">
        <v>28</v>
      </c>
      <c r="D18" s="114">
        <f t="shared" si="4"/>
        <v>762.16</v>
      </c>
      <c r="E18" s="167">
        <v>42175</v>
      </c>
      <c r="F18" s="114">
        <f t="shared" si="5"/>
        <v>762.16</v>
      </c>
      <c r="G18" s="115" t="s">
        <v>253</v>
      </c>
      <c r="H18" s="116">
        <v>47</v>
      </c>
      <c r="K18" s="2">
        <v>27.22</v>
      </c>
      <c r="L18" s="20"/>
      <c r="M18" s="114">
        <f t="shared" si="2"/>
        <v>0</v>
      </c>
      <c r="N18" s="167"/>
      <c r="O18" s="114">
        <f t="shared" si="3"/>
        <v>0</v>
      </c>
      <c r="P18" s="115"/>
      <c r="Q18" s="116"/>
    </row>
    <row r="19" spans="1:17" x14ac:dyDescent="0.25">
      <c r="B19" s="2">
        <v>27.22</v>
      </c>
      <c r="C19" s="345">
        <v>28</v>
      </c>
      <c r="D19" s="371">
        <f t="shared" ref="D19:D61" si="6">C19*B19</f>
        <v>762.16</v>
      </c>
      <c r="E19" s="444">
        <v>42175</v>
      </c>
      <c r="F19" s="114">
        <f t="shared" ref="F19:F61" si="7">D19</f>
        <v>762.16</v>
      </c>
      <c r="G19" s="235" t="s">
        <v>254</v>
      </c>
      <c r="H19" s="445">
        <v>47</v>
      </c>
      <c r="K19" s="2">
        <v>27.22</v>
      </c>
      <c r="L19" s="345"/>
      <c r="M19" s="371">
        <f t="shared" si="2"/>
        <v>0</v>
      </c>
      <c r="N19" s="444"/>
      <c r="O19" s="114">
        <f t="shared" si="3"/>
        <v>0</v>
      </c>
      <c r="P19" s="235"/>
      <c r="Q19" s="445"/>
    </row>
    <row r="20" spans="1:17" x14ac:dyDescent="0.25">
      <c r="B20" s="2">
        <v>27.22</v>
      </c>
      <c r="C20" s="345">
        <v>28</v>
      </c>
      <c r="D20" s="371">
        <f t="shared" si="6"/>
        <v>762.16</v>
      </c>
      <c r="E20" s="444">
        <v>42177</v>
      </c>
      <c r="F20" s="114">
        <f t="shared" si="7"/>
        <v>762.16</v>
      </c>
      <c r="G20" s="235" t="s">
        <v>255</v>
      </c>
      <c r="H20" s="445">
        <v>47</v>
      </c>
      <c r="K20" s="2">
        <v>27.22</v>
      </c>
      <c r="L20" s="345"/>
      <c r="M20" s="371">
        <f t="shared" si="2"/>
        <v>0</v>
      </c>
      <c r="N20" s="444"/>
      <c r="O20" s="114">
        <f t="shared" si="3"/>
        <v>0</v>
      </c>
      <c r="P20" s="235"/>
      <c r="Q20" s="445"/>
    </row>
    <row r="21" spans="1:17" x14ac:dyDescent="0.25">
      <c r="A21" t="s">
        <v>22</v>
      </c>
      <c r="B21" s="2">
        <v>27.22</v>
      </c>
      <c r="C21" s="20">
        <v>28</v>
      </c>
      <c r="D21" s="371">
        <f t="shared" si="6"/>
        <v>762.16</v>
      </c>
      <c r="E21" s="239">
        <v>42179</v>
      </c>
      <c r="F21" s="114">
        <f t="shared" si="7"/>
        <v>762.16</v>
      </c>
      <c r="G21" s="115" t="s">
        <v>260</v>
      </c>
      <c r="H21" s="116">
        <v>47</v>
      </c>
      <c r="J21" t="s">
        <v>22</v>
      </c>
      <c r="K21" s="2">
        <v>27.22</v>
      </c>
      <c r="L21" s="20"/>
      <c r="M21" s="371">
        <f t="shared" si="2"/>
        <v>0</v>
      </c>
      <c r="N21" s="239"/>
      <c r="O21" s="114">
        <f t="shared" si="3"/>
        <v>0</v>
      </c>
      <c r="P21" s="115"/>
      <c r="Q21" s="116"/>
    </row>
    <row r="22" spans="1:17" x14ac:dyDescent="0.25">
      <c r="B22" s="2">
        <v>27.22</v>
      </c>
      <c r="C22" s="20">
        <v>28</v>
      </c>
      <c r="D22" s="371">
        <f t="shared" si="6"/>
        <v>762.16</v>
      </c>
      <c r="E22" s="239">
        <v>42182</v>
      </c>
      <c r="F22" s="114">
        <f t="shared" si="7"/>
        <v>762.16</v>
      </c>
      <c r="G22" s="115" t="s">
        <v>269</v>
      </c>
      <c r="H22" s="116">
        <v>47</v>
      </c>
      <c r="K22" s="2">
        <v>27.22</v>
      </c>
      <c r="L22" s="20"/>
      <c r="M22" s="371">
        <f t="shared" si="2"/>
        <v>0</v>
      </c>
      <c r="N22" s="239"/>
      <c r="O22" s="114">
        <f t="shared" si="3"/>
        <v>0</v>
      </c>
      <c r="P22" s="115"/>
      <c r="Q22" s="116"/>
    </row>
    <row r="23" spans="1:17" x14ac:dyDescent="0.25">
      <c r="B23" s="2">
        <v>27.22</v>
      </c>
      <c r="C23" s="20">
        <v>10</v>
      </c>
      <c r="D23" s="371">
        <f t="shared" si="6"/>
        <v>272.2</v>
      </c>
      <c r="E23" s="239">
        <v>42184</v>
      </c>
      <c r="F23" s="114">
        <f t="shared" si="7"/>
        <v>272.2</v>
      </c>
      <c r="G23" s="115" t="s">
        <v>270</v>
      </c>
      <c r="H23" s="116">
        <v>47</v>
      </c>
      <c r="K23" s="2">
        <v>27.22</v>
      </c>
      <c r="L23" s="20"/>
      <c r="M23" s="371">
        <f t="shared" si="2"/>
        <v>0</v>
      </c>
      <c r="N23" s="239"/>
      <c r="O23" s="114">
        <f t="shared" si="3"/>
        <v>0</v>
      </c>
      <c r="P23" s="115"/>
      <c r="Q23" s="116"/>
    </row>
    <row r="24" spans="1:17" x14ac:dyDescent="0.25">
      <c r="B24" s="2">
        <v>27.22</v>
      </c>
      <c r="C24" s="20">
        <v>28</v>
      </c>
      <c r="D24" s="643">
        <f t="shared" si="6"/>
        <v>762.16</v>
      </c>
      <c r="E24" s="644">
        <v>42187</v>
      </c>
      <c r="F24" s="639">
        <f t="shared" si="7"/>
        <v>762.16</v>
      </c>
      <c r="G24" s="641" t="s">
        <v>476</v>
      </c>
      <c r="H24" s="642">
        <v>47</v>
      </c>
      <c r="K24" s="2">
        <v>27.22</v>
      </c>
      <c r="L24" s="20"/>
      <c r="M24" s="371">
        <f t="shared" si="2"/>
        <v>0</v>
      </c>
      <c r="N24" s="239"/>
      <c r="O24" s="114">
        <f t="shared" si="3"/>
        <v>0</v>
      </c>
      <c r="P24" s="115"/>
      <c r="Q24" s="116"/>
    </row>
    <row r="25" spans="1:17" x14ac:dyDescent="0.25">
      <c r="B25" s="2">
        <v>27.22</v>
      </c>
      <c r="C25" s="20">
        <v>28</v>
      </c>
      <c r="D25" s="639">
        <f t="shared" si="6"/>
        <v>762.16</v>
      </c>
      <c r="E25" s="640">
        <v>42189</v>
      </c>
      <c r="F25" s="639">
        <f t="shared" si="7"/>
        <v>762.16</v>
      </c>
      <c r="G25" s="641" t="s">
        <v>486</v>
      </c>
      <c r="H25" s="642">
        <v>47</v>
      </c>
      <c r="K25" s="2">
        <v>27.22</v>
      </c>
      <c r="L25" s="20"/>
      <c r="M25" s="114">
        <f t="shared" si="2"/>
        <v>0</v>
      </c>
      <c r="N25" s="167"/>
      <c r="O25" s="114">
        <f t="shared" si="3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639">
        <f t="shared" si="6"/>
        <v>762.16</v>
      </c>
      <c r="E26" s="640">
        <v>42189</v>
      </c>
      <c r="F26" s="639">
        <f t="shared" si="7"/>
        <v>762.16</v>
      </c>
      <c r="G26" s="641" t="s">
        <v>492</v>
      </c>
      <c r="H26" s="642">
        <v>47</v>
      </c>
      <c r="K26" s="2">
        <v>27.22</v>
      </c>
      <c r="L26" s="20"/>
      <c r="M26" s="114">
        <f t="shared" si="2"/>
        <v>0</v>
      </c>
      <c r="N26" s="167"/>
      <c r="O26" s="114">
        <f t="shared" si="3"/>
        <v>0</v>
      </c>
      <c r="P26" s="115"/>
      <c r="Q26" s="116"/>
    </row>
    <row r="27" spans="1:17" x14ac:dyDescent="0.25">
      <c r="B27" s="2">
        <v>27.22</v>
      </c>
      <c r="C27" s="20">
        <v>28</v>
      </c>
      <c r="D27" s="639">
        <f t="shared" si="6"/>
        <v>762.16</v>
      </c>
      <c r="E27" s="640">
        <v>42192</v>
      </c>
      <c r="F27" s="639">
        <f t="shared" si="7"/>
        <v>762.16</v>
      </c>
      <c r="G27" s="641" t="s">
        <v>502</v>
      </c>
      <c r="H27" s="642">
        <v>47</v>
      </c>
      <c r="K27" s="2">
        <v>27.22</v>
      </c>
      <c r="L27" s="20"/>
      <c r="M27" s="114">
        <f t="shared" si="2"/>
        <v>0</v>
      </c>
      <c r="N27" s="167"/>
      <c r="O27" s="114">
        <f t="shared" si="3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639">
        <f t="shared" si="6"/>
        <v>762.16</v>
      </c>
      <c r="E28" s="640">
        <v>42194</v>
      </c>
      <c r="F28" s="639">
        <f t="shared" si="7"/>
        <v>762.16</v>
      </c>
      <c r="G28" s="641" t="s">
        <v>515</v>
      </c>
      <c r="H28" s="642">
        <v>47</v>
      </c>
      <c r="K28" s="2">
        <v>27.22</v>
      </c>
      <c r="L28" s="20"/>
      <c r="M28" s="114">
        <f t="shared" si="2"/>
        <v>0</v>
      </c>
      <c r="N28" s="167"/>
      <c r="O28" s="114">
        <f t="shared" si="3"/>
        <v>0</v>
      </c>
      <c r="P28" s="115"/>
      <c r="Q28" s="116"/>
    </row>
    <row r="29" spans="1:17" x14ac:dyDescent="0.25">
      <c r="B29" s="2">
        <v>27.22</v>
      </c>
      <c r="C29" s="20">
        <v>28</v>
      </c>
      <c r="D29" s="639">
        <f t="shared" si="6"/>
        <v>762.16</v>
      </c>
      <c r="E29" s="640">
        <v>42195</v>
      </c>
      <c r="F29" s="639">
        <f t="shared" si="7"/>
        <v>762.16</v>
      </c>
      <c r="G29" s="641" t="s">
        <v>519</v>
      </c>
      <c r="H29" s="642">
        <v>47</v>
      </c>
      <c r="K29" s="2">
        <v>27.22</v>
      </c>
      <c r="L29" s="20"/>
      <c r="M29" s="114">
        <f t="shared" si="2"/>
        <v>0</v>
      </c>
      <c r="N29" s="167"/>
      <c r="O29" s="114">
        <f t="shared" si="3"/>
        <v>0</v>
      </c>
      <c r="P29" s="115"/>
      <c r="Q29" s="116"/>
    </row>
    <row r="30" spans="1:17" x14ac:dyDescent="0.25">
      <c r="B30" s="2">
        <v>27.22</v>
      </c>
      <c r="C30" s="20">
        <v>28</v>
      </c>
      <c r="D30" s="639">
        <f t="shared" si="6"/>
        <v>762.16</v>
      </c>
      <c r="E30" s="640">
        <v>42198</v>
      </c>
      <c r="F30" s="639">
        <f t="shared" si="7"/>
        <v>762.16</v>
      </c>
      <c r="G30" s="641" t="s">
        <v>526</v>
      </c>
      <c r="H30" s="642">
        <v>47</v>
      </c>
      <c r="K30" s="2">
        <v>27.22</v>
      </c>
      <c r="L30" s="20"/>
      <c r="M30" s="114">
        <f t="shared" si="2"/>
        <v>0</v>
      </c>
      <c r="N30" s="167"/>
      <c r="O30" s="114">
        <f t="shared" si="3"/>
        <v>0</v>
      </c>
      <c r="P30" s="115"/>
      <c r="Q30" s="116"/>
    </row>
    <row r="31" spans="1:17" x14ac:dyDescent="0.25">
      <c r="B31" s="2">
        <v>27.22</v>
      </c>
      <c r="C31" s="20">
        <v>10</v>
      </c>
      <c r="D31" s="639">
        <f t="shared" si="6"/>
        <v>272.2</v>
      </c>
      <c r="E31" s="640">
        <v>42198</v>
      </c>
      <c r="F31" s="639">
        <f t="shared" si="7"/>
        <v>272.2</v>
      </c>
      <c r="G31" s="641" t="s">
        <v>534</v>
      </c>
      <c r="H31" s="642">
        <v>47</v>
      </c>
      <c r="K31" s="2">
        <v>27.22</v>
      </c>
      <c r="L31" s="20"/>
      <c r="M31" s="114">
        <f t="shared" si="2"/>
        <v>0</v>
      </c>
      <c r="N31" s="167"/>
      <c r="O31" s="114">
        <f t="shared" si="3"/>
        <v>0</v>
      </c>
      <c r="P31" s="115"/>
      <c r="Q31" s="116"/>
    </row>
    <row r="32" spans="1:17" x14ac:dyDescent="0.25">
      <c r="B32" s="2">
        <v>27.22</v>
      </c>
      <c r="C32" s="20">
        <v>28</v>
      </c>
      <c r="D32" s="639">
        <f t="shared" si="6"/>
        <v>762.16</v>
      </c>
      <c r="E32" s="640">
        <v>42200</v>
      </c>
      <c r="F32" s="639">
        <f t="shared" si="7"/>
        <v>762.16</v>
      </c>
      <c r="G32" s="641" t="s">
        <v>540</v>
      </c>
      <c r="H32" s="642">
        <v>47</v>
      </c>
      <c r="K32" s="2">
        <v>27.22</v>
      </c>
      <c r="L32" s="20"/>
      <c r="M32" s="114">
        <f t="shared" si="2"/>
        <v>0</v>
      </c>
      <c r="N32" s="167"/>
      <c r="O32" s="114">
        <f t="shared" si="3"/>
        <v>0</v>
      </c>
      <c r="P32" s="115"/>
      <c r="Q32" s="116"/>
    </row>
    <row r="33" spans="2:17" x14ac:dyDescent="0.25">
      <c r="B33" s="2">
        <v>27.22</v>
      </c>
      <c r="C33" s="20">
        <v>5</v>
      </c>
      <c r="D33" s="639">
        <f t="shared" si="6"/>
        <v>136.1</v>
      </c>
      <c r="E33" s="640">
        <v>42201</v>
      </c>
      <c r="F33" s="639">
        <f t="shared" si="7"/>
        <v>136.1</v>
      </c>
      <c r="G33" s="641" t="s">
        <v>544</v>
      </c>
      <c r="H33" s="642">
        <v>47</v>
      </c>
      <c r="K33" s="2">
        <v>27.22</v>
      </c>
      <c r="L33" s="20"/>
      <c r="M33" s="114">
        <f t="shared" si="2"/>
        <v>0</v>
      </c>
      <c r="N33" s="167"/>
      <c r="O33" s="114">
        <f t="shared" si="3"/>
        <v>0</v>
      </c>
      <c r="P33" s="115"/>
      <c r="Q33" s="116"/>
    </row>
    <row r="34" spans="2:17" x14ac:dyDescent="0.25">
      <c r="B34" s="2">
        <v>27.22</v>
      </c>
      <c r="C34" s="20"/>
      <c r="D34" s="639">
        <f t="shared" si="6"/>
        <v>0</v>
      </c>
      <c r="E34" s="640"/>
      <c r="F34" s="639">
        <f t="shared" si="7"/>
        <v>0</v>
      </c>
      <c r="G34" s="641"/>
      <c r="H34" s="642"/>
      <c r="K34" s="2">
        <v>27.22</v>
      </c>
      <c r="L34" s="20"/>
      <c r="M34" s="114">
        <f t="shared" si="2"/>
        <v>0</v>
      </c>
      <c r="N34" s="167"/>
      <c r="O34" s="114">
        <f t="shared" si="3"/>
        <v>0</v>
      </c>
      <c r="P34" s="115"/>
      <c r="Q34" s="116"/>
    </row>
    <row r="35" spans="2:17" x14ac:dyDescent="0.25">
      <c r="B35" s="2">
        <v>27.22</v>
      </c>
      <c r="C35" s="20"/>
      <c r="D35" s="639">
        <f t="shared" si="6"/>
        <v>0</v>
      </c>
      <c r="E35" s="640"/>
      <c r="F35" s="639">
        <f t="shared" si="7"/>
        <v>0</v>
      </c>
      <c r="G35" s="641"/>
      <c r="H35" s="642"/>
      <c r="K35" s="2">
        <v>27.22</v>
      </c>
      <c r="L35" s="20"/>
      <c r="M35" s="114">
        <f t="shared" si="2"/>
        <v>0</v>
      </c>
      <c r="N35" s="167"/>
      <c r="O35" s="114">
        <f t="shared" si="3"/>
        <v>0</v>
      </c>
      <c r="P35" s="115"/>
      <c r="Q35" s="116"/>
    </row>
    <row r="36" spans="2:17" x14ac:dyDescent="0.25">
      <c r="B36" s="2">
        <v>27.22</v>
      </c>
      <c r="C36" s="20">
        <v>3</v>
      </c>
      <c r="D36" s="639">
        <v>78.97</v>
      </c>
      <c r="E36" s="640"/>
      <c r="F36" s="639">
        <f t="shared" si="7"/>
        <v>78.97</v>
      </c>
      <c r="G36" s="641"/>
      <c r="H36" s="642"/>
      <c r="K36" s="2">
        <v>27.22</v>
      </c>
      <c r="L36" s="20"/>
      <c r="M36" s="114">
        <f t="shared" si="2"/>
        <v>0</v>
      </c>
      <c r="N36" s="167"/>
      <c r="O36" s="114">
        <f t="shared" si="3"/>
        <v>0</v>
      </c>
      <c r="P36" s="115"/>
      <c r="Q36" s="116"/>
    </row>
    <row r="37" spans="2:17" x14ac:dyDescent="0.25">
      <c r="B37" s="2">
        <v>27.22</v>
      </c>
      <c r="C37" s="20"/>
      <c r="D37" s="639">
        <f t="shared" si="6"/>
        <v>0</v>
      </c>
      <c r="E37" s="640"/>
      <c r="F37" s="639">
        <f t="shared" si="7"/>
        <v>0</v>
      </c>
      <c r="G37" s="641"/>
      <c r="H37" s="642"/>
      <c r="K37" s="2">
        <v>27.22</v>
      </c>
      <c r="L37" s="20"/>
      <c r="M37" s="114">
        <f t="shared" si="2"/>
        <v>0</v>
      </c>
      <c r="N37" s="167"/>
      <c r="O37" s="114">
        <f t="shared" si="3"/>
        <v>0</v>
      </c>
      <c r="P37" s="115"/>
      <c r="Q37" s="116"/>
    </row>
    <row r="38" spans="2:17" x14ac:dyDescent="0.25">
      <c r="B38" s="2">
        <v>27.22</v>
      </c>
      <c r="C38" s="20"/>
      <c r="D38" s="639">
        <f t="shared" si="6"/>
        <v>0</v>
      </c>
      <c r="E38" s="640"/>
      <c r="F38" s="639">
        <f t="shared" si="7"/>
        <v>0</v>
      </c>
      <c r="G38" s="641"/>
      <c r="H38" s="642"/>
      <c r="K38" s="2">
        <v>27.22</v>
      </c>
      <c r="L38" s="20"/>
      <c r="M38" s="114">
        <f t="shared" si="2"/>
        <v>0</v>
      </c>
      <c r="N38" s="167"/>
      <c r="O38" s="114">
        <f t="shared" si="3"/>
        <v>0</v>
      </c>
      <c r="P38" s="115"/>
      <c r="Q38" s="116"/>
    </row>
    <row r="39" spans="2:17" x14ac:dyDescent="0.25">
      <c r="B39" s="2">
        <v>27.22</v>
      </c>
      <c r="C39" s="20"/>
      <c r="D39" s="639">
        <f t="shared" si="6"/>
        <v>0</v>
      </c>
      <c r="E39" s="640"/>
      <c r="F39" s="639">
        <f t="shared" si="7"/>
        <v>0</v>
      </c>
      <c r="G39" s="641"/>
      <c r="H39" s="642"/>
      <c r="K39" s="2">
        <v>27.22</v>
      </c>
      <c r="L39" s="20"/>
      <c r="M39" s="114">
        <f t="shared" si="2"/>
        <v>0</v>
      </c>
      <c r="N39" s="167"/>
      <c r="O39" s="114">
        <f t="shared" si="3"/>
        <v>0</v>
      </c>
      <c r="P39" s="115"/>
      <c r="Q39" s="116"/>
    </row>
    <row r="40" spans="2:17" x14ac:dyDescent="0.25">
      <c r="B40" s="2">
        <v>27.22</v>
      </c>
      <c r="C40" s="20"/>
      <c r="D40" s="639">
        <f t="shared" si="6"/>
        <v>0</v>
      </c>
      <c r="E40" s="640"/>
      <c r="F40" s="639">
        <f t="shared" si="7"/>
        <v>0</v>
      </c>
      <c r="G40" s="641"/>
      <c r="H40" s="642"/>
      <c r="K40" s="2">
        <v>27.22</v>
      </c>
      <c r="L40" s="20"/>
      <c r="M40" s="114">
        <f t="shared" si="2"/>
        <v>0</v>
      </c>
      <c r="N40" s="167"/>
      <c r="O40" s="114">
        <f t="shared" si="3"/>
        <v>0</v>
      </c>
      <c r="P40" s="115"/>
      <c r="Q40" s="116"/>
    </row>
    <row r="41" spans="2:17" x14ac:dyDescent="0.25">
      <c r="B41" s="2">
        <v>27.22</v>
      </c>
      <c r="C41" s="20"/>
      <c r="D41" s="639">
        <f t="shared" si="6"/>
        <v>0</v>
      </c>
      <c r="E41" s="640"/>
      <c r="F41" s="639">
        <f t="shared" si="7"/>
        <v>0</v>
      </c>
      <c r="G41" s="641"/>
      <c r="H41" s="642"/>
      <c r="K41" s="2">
        <v>27.22</v>
      </c>
      <c r="L41" s="20"/>
      <c r="M41" s="114">
        <f t="shared" si="2"/>
        <v>0</v>
      </c>
      <c r="N41" s="167"/>
      <c r="O41" s="114">
        <f t="shared" si="3"/>
        <v>0</v>
      </c>
      <c r="P41" s="115"/>
      <c r="Q41" s="116"/>
    </row>
    <row r="42" spans="2:17" x14ac:dyDescent="0.25">
      <c r="B42" s="2">
        <v>27.22</v>
      </c>
      <c r="C42" s="20"/>
      <c r="D42" s="639">
        <f t="shared" si="6"/>
        <v>0</v>
      </c>
      <c r="E42" s="640"/>
      <c r="F42" s="639">
        <f t="shared" si="7"/>
        <v>0</v>
      </c>
      <c r="G42" s="641"/>
      <c r="H42" s="642"/>
      <c r="K42" s="2">
        <v>27.22</v>
      </c>
      <c r="L42" s="20"/>
      <c r="M42" s="114">
        <f t="shared" si="2"/>
        <v>0</v>
      </c>
      <c r="N42" s="167"/>
      <c r="O42" s="114">
        <f t="shared" si="3"/>
        <v>0</v>
      </c>
      <c r="P42" s="115"/>
      <c r="Q42" s="116"/>
    </row>
    <row r="43" spans="2:17" x14ac:dyDescent="0.25">
      <c r="B43" s="2">
        <v>27.22</v>
      </c>
      <c r="C43" s="20"/>
      <c r="D43" s="639">
        <f t="shared" si="6"/>
        <v>0</v>
      </c>
      <c r="E43" s="640"/>
      <c r="F43" s="639">
        <f t="shared" si="7"/>
        <v>0</v>
      </c>
      <c r="G43" s="641"/>
      <c r="H43" s="642"/>
      <c r="K43" s="2">
        <v>27.22</v>
      </c>
      <c r="L43" s="20"/>
      <c r="M43" s="114">
        <f t="shared" si="2"/>
        <v>0</v>
      </c>
      <c r="N43" s="167"/>
      <c r="O43" s="114">
        <f t="shared" si="3"/>
        <v>0</v>
      </c>
      <c r="P43" s="115"/>
      <c r="Q43" s="116"/>
    </row>
    <row r="44" spans="2:17" x14ac:dyDescent="0.25">
      <c r="B44" s="2">
        <v>27.22</v>
      </c>
      <c r="C44" s="20"/>
      <c r="D44" s="639">
        <f t="shared" si="6"/>
        <v>0</v>
      </c>
      <c r="E44" s="640"/>
      <c r="F44" s="639">
        <f t="shared" si="7"/>
        <v>0</v>
      </c>
      <c r="G44" s="641"/>
      <c r="H44" s="642"/>
      <c r="K44" s="2">
        <v>27.22</v>
      </c>
      <c r="L44" s="20"/>
      <c r="M44" s="114">
        <f t="shared" si="2"/>
        <v>0</v>
      </c>
      <c r="N44" s="167"/>
      <c r="O44" s="114">
        <f t="shared" si="3"/>
        <v>0</v>
      </c>
      <c r="P44" s="115"/>
      <c r="Q44" s="116"/>
    </row>
    <row r="45" spans="2:17" x14ac:dyDescent="0.25">
      <c r="B45" s="2">
        <v>27.22</v>
      </c>
      <c r="C45" s="20"/>
      <c r="D45" s="639">
        <f t="shared" si="6"/>
        <v>0</v>
      </c>
      <c r="E45" s="640"/>
      <c r="F45" s="639">
        <f t="shared" si="7"/>
        <v>0</v>
      </c>
      <c r="G45" s="641"/>
      <c r="H45" s="642"/>
      <c r="K45" s="2">
        <v>27.22</v>
      </c>
      <c r="L45" s="20"/>
      <c r="M45" s="114">
        <f t="shared" si="2"/>
        <v>0</v>
      </c>
      <c r="N45" s="167"/>
      <c r="O45" s="114">
        <f t="shared" si="3"/>
        <v>0</v>
      </c>
      <c r="P45" s="115"/>
      <c r="Q45" s="116"/>
    </row>
    <row r="46" spans="2:17" x14ac:dyDescent="0.25">
      <c r="B46" s="2">
        <v>27.22</v>
      </c>
      <c r="C46" s="20"/>
      <c r="D46" s="639">
        <f t="shared" si="6"/>
        <v>0</v>
      </c>
      <c r="E46" s="640"/>
      <c r="F46" s="639">
        <f t="shared" si="7"/>
        <v>0</v>
      </c>
      <c r="G46" s="641"/>
      <c r="H46" s="642"/>
      <c r="K46" s="2">
        <v>27.22</v>
      </c>
      <c r="L46" s="20"/>
      <c r="M46" s="114">
        <f t="shared" si="2"/>
        <v>0</v>
      </c>
      <c r="N46" s="167"/>
      <c r="O46" s="114">
        <f t="shared" si="3"/>
        <v>0</v>
      </c>
      <c r="P46" s="115"/>
      <c r="Q46" s="116"/>
    </row>
    <row r="47" spans="2:17" x14ac:dyDescent="0.25">
      <c r="B47" s="2">
        <v>27.22</v>
      </c>
      <c r="C47" s="20"/>
      <c r="D47" s="639">
        <f t="shared" si="6"/>
        <v>0</v>
      </c>
      <c r="E47" s="640"/>
      <c r="F47" s="639">
        <f t="shared" si="7"/>
        <v>0</v>
      </c>
      <c r="G47" s="641"/>
      <c r="H47" s="642"/>
      <c r="K47" s="2">
        <v>27.22</v>
      </c>
      <c r="L47" s="20"/>
      <c r="M47" s="114">
        <f t="shared" si="2"/>
        <v>0</v>
      </c>
      <c r="N47" s="167"/>
      <c r="O47" s="114">
        <f t="shared" si="3"/>
        <v>0</v>
      </c>
      <c r="P47" s="115"/>
      <c r="Q47" s="116"/>
    </row>
    <row r="48" spans="2:17" x14ac:dyDescent="0.25">
      <c r="B48" s="2">
        <v>27.22</v>
      </c>
      <c r="C48" s="20"/>
      <c r="D48" s="639">
        <f t="shared" si="6"/>
        <v>0</v>
      </c>
      <c r="E48" s="640"/>
      <c r="F48" s="639">
        <f t="shared" si="7"/>
        <v>0</v>
      </c>
      <c r="G48" s="641"/>
      <c r="H48" s="642"/>
      <c r="K48" s="2">
        <v>27.22</v>
      </c>
      <c r="L48" s="20"/>
      <c r="M48" s="114">
        <f t="shared" si="2"/>
        <v>0</v>
      </c>
      <c r="N48" s="167"/>
      <c r="O48" s="114">
        <f t="shared" si="3"/>
        <v>0</v>
      </c>
      <c r="P48" s="115"/>
      <c r="Q48" s="116"/>
    </row>
    <row r="49" spans="1:17" x14ac:dyDescent="0.25">
      <c r="B49" s="2">
        <v>27.22</v>
      </c>
      <c r="C49" s="20"/>
      <c r="D49" s="639">
        <f t="shared" si="6"/>
        <v>0</v>
      </c>
      <c r="E49" s="640"/>
      <c r="F49" s="639">
        <f t="shared" si="7"/>
        <v>0</v>
      </c>
      <c r="G49" s="641"/>
      <c r="H49" s="642"/>
      <c r="K49" s="2">
        <v>27.22</v>
      </c>
      <c r="L49" s="20"/>
      <c r="M49" s="114">
        <f t="shared" si="2"/>
        <v>0</v>
      </c>
      <c r="N49" s="167"/>
      <c r="O49" s="114">
        <f t="shared" si="3"/>
        <v>0</v>
      </c>
      <c r="P49" s="115"/>
      <c r="Q49" s="116"/>
    </row>
    <row r="50" spans="1:17" x14ac:dyDescent="0.25">
      <c r="B50" s="2">
        <v>27.22</v>
      </c>
      <c r="C50" s="20"/>
      <c r="D50" s="639">
        <f t="shared" si="6"/>
        <v>0</v>
      </c>
      <c r="E50" s="640"/>
      <c r="F50" s="639">
        <f t="shared" si="7"/>
        <v>0</v>
      </c>
      <c r="G50" s="641"/>
      <c r="H50" s="642"/>
      <c r="K50" s="2">
        <v>27.22</v>
      </c>
      <c r="L50" s="20"/>
      <c r="M50" s="114">
        <f t="shared" si="2"/>
        <v>0</v>
      </c>
      <c r="N50" s="167"/>
      <c r="O50" s="114">
        <f t="shared" si="3"/>
        <v>0</v>
      </c>
      <c r="P50" s="115"/>
      <c r="Q50" s="116"/>
    </row>
    <row r="51" spans="1:17" x14ac:dyDescent="0.25">
      <c r="B51" s="2">
        <v>27.22</v>
      </c>
      <c r="C51" s="20"/>
      <c r="D51" s="639">
        <f t="shared" si="6"/>
        <v>0</v>
      </c>
      <c r="E51" s="640"/>
      <c r="F51" s="639">
        <f t="shared" si="7"/>
        <v>0</v>
      </c>
      <c r="G51" s="641"/>
      <c r="H51" s="642"/>
      <c r="K51" s="2">
        <v>27.22</v>
      </c>
      <c r="L51" s="20"/>
      <c r="M51" s="114">
        <f t="shared" si="2"/>
        <v>0</v>
      </c>
      <c r="N51" s="167"/>
      <c r="O51" s="114">
        <f t="shared" si="3"/>
        <v>0</v>
      </c>
      <c r="P51" s="115"/>
      <c r="Q51" s="116"/>
    </row>
    <row r="52" spans="1:17" x14ac:dyDescent="0.25">
      <c r="B52" s="2">
        <v>27.22</v>
      </c>
      <c r="C52" s="20"/>
      <c r="D52" s="639">
        <f t="shared" si="6"/>
        <v>0</v>
      </c>
      <c r="E52" s="640"/>
      <c r="F52" s="639">
        <f t="shared" si="7"/>
        <v>0</v>
      </c>
      <c r="G52" s="641"/>
      <c r="H52" s="642"/>
      <c r="K52" s="2">
        <v>27.22</v>
      </c>
      <c r="L52" s="20"/>
      <c r="M52" s="260">
        <f t="shared" si="2"/>
        <v>0</v>
      </c>
      <c r="N52" s="263"/>
      <c r="O52" s="260">
        <f t="shared" si="3"/>
        <v>0</v>
      </c>
      <c r="P52" s="261"/>
      <c r="Q52" s="262"/>
    </row>
    <row r="53" spans="1:17" x14ac:dyDescent="0.25">
      <c r="B53" s="2">
        <v>27.22</v>
      </c>
      <c r="C53" s="20"/>
      <c r="D53" s="639">
        <f t="shared" si="6"/>
        <v>0</v>
      </c>
      <c r="E53" s="640"/>
      <c r="F53" s="639">
        <f t="shared" si="7"/>
        <v>0</v>
      </c>
      <c r="G53" s="641"/>
      <c r="H53" s="642"/>
      <c r="K53" s="2">
        <v>27.22</v>
      </c>
      <c r="L53" s="20"/>
      <c r="M53" s="260">
        <f t="shared" si="2"/>
        <v>0</v>
      </c>
      <c r="N53" s="263"/>
      <c r="O53" s="260">
        <f t="shared" si="3"/>
        <v>0</v>
      </c>
      <c r="P53" s="261"/>
      <c r="Q53" s="262"/>
    </row>
    <row r="54" spans="1:17" x14ac:dyDescent="0.25">
      <c r="B54" s="2">
        <v>27.22</v>
      </c>
      <c r="C54" s="20"/>
      <c r="D54" s="639">
        <f t="shared" si="6"/>
        <v>0</v>
      </c>
      <c r="E54" s="640"/>
      <c r="F54" s="639">
        <f t="shared" si="7"/>
        <v>0</v>
      </c>
      <c r="G54" s="641"/>
      <c r="H54" s="642"/>
      <c r="K54" s="2">
        <v>27.22</v>
      </c>
      <c r="L54" s="20"/>
      <c r="M54" s="260">
        <f t="shared" si="2"/>
        <v>0</v>
      </c>
      <c r="N54" s="263"/>
      <c r="O54" s="260">
        <f t="shared" si="3"/>
        <v>0</v>
      </c>
      <c r="P54" s="261"/>
      <c r="Q54" s="262"/>
    </row>
    <row r="55" spans="1:17" x14ac:dyDescent="0.25">
      <c r="B55" s="2">
        <v>27.22</v>
      </c>
      <c r="C55" s="20"/>
      <c r="D55" s="639">
        <f t="shared" si="6"/>
        <v>0</v>
      </c>
      <c r="E55" s="640"/>
      <c r="F55" s="639">
        <f t="shared" si="7"/>
        <v>0</v>
      </c>
      <c r="G55" s="641"/>
      <c r="H55" s="642"/>
      <c r="K55" s="2">
        <v>27.22</v>
      </c>
      <c r="L55" s="20"/>
      <c r="M55" s="260">
        <f t="shared" si="2"/>
        <v>0</v>
      </c>
      <c r="N55" s="263"/>
      <c r="O55" s="260">
        <f t="shared" si="3"/>
        <v>0</v>
      </c>
      <c r="P55" s="261"/>
      <c r="Q55" s="262"/>
    </row>
    <row r="56" spans="1:17" x14ac:dyDescent="0.25">
      <c r="B56" s="2">
        <v>27.22</v>
      </c>
      <c r="C56" s="20"/>
      <c r="D56" s="639">
        <f t="shared" si="6"/>
        <v>0</v>
      </c>
      <c r="E56" s="640"/>
      <c r="F56" s="639">
        <f t="shared" si="7"/>
        <v>0</v>
      </c>
      <c r="G56" s="641"/>
      <c r="H56" s="642"/>
      <c r="K56" s="2">
        <v>27.22</v>
      </c>
      <c r="L56" s="20"/>
      <c r="M56" s="260">
        <f t="shared" si="2"/>
        <v>0</v>
      </c>
      <c r="N56" s="263"/>
      <c r="O56" s="260">
        <f t="shared" si="3"/>
        <v>0</v>
      </c>
      <c r="P56" s="261"/>
      <c r="Q56" s="262"/>
    </row>
    <row r="57" spans="1:17" x14ac:dyDescent="0.25">
      <c r="B57" s="2">
        <v>27.22</v>
      </c>
      <c r="C57" s="20"/>
      <c r="D57" s="639">
        <f t="shared" si="6"/>
        <v>0</v>
      </c>
      <c r="E57" s="640"/>
      <c r="F57" s="639">
        <f t="shared" si="7"/>
        <v>0</v>
      </c>
      <c r="G57" s="641"/>
      <c r="H57" s="642"/>
      <c r="K57" s="2">
        <v>27.22</v>
      </c>
      <c r="L57" s="20"/>
      <c r="M57" s="260">
        <f t="shared" si="2"/>
        <v>0</v>
      </c>
      <c r="N57" s="263"/>
      <c r="O57" s="260">
        <f t="shared" si="3"/>
        <v>0</v>
      </c>
      <c r="P57" s="261"/>
      <c r="Q57" s="262"/>
    </row>
    <row r="58" spans="1:17" x14ac:dyDescent="0.25">
      <c r="B58" s="2">
        <v>27.22</v>
      </c>
      <c r="C58" s="20"/>
      <c r="D58" s="639">
        <f t="shared" si="6"/>
        <v>0</v>
      </c>
      <c r="E58" s="645"/>
      <c r="F58" s="639">
        <f t="shared" si="7"/>
        <v>0</v>
      </c>
      <c r="G58" s="646"/>
      <c r="H58" s="647"/>
      <c r="K58" s="2">
        <v>27.22</v>
      </c>
      <c r="L58" s="20"/>
      <c r="M58" s="260">
        <f t="shared" si="2"/>
        <v>0</v>
      </c>
      <c r="N58" s="386"/>
      <c r="O58" s="260">
        <f t="shared" si="3"/>
        <v>0</v>
      </c>
      <c r="P58" s="387"/>
      <c r="Q58" s="385"/>
    </row>
    <row r="59" spans="1:17" ht="15.75" thickBot="1" x14ac:dyDescent="0.3">
      <c r="A59" s="251"/>
      <c r="B59" s="2">
        <v>27.22</v>
      </c>
      <c r="C59" s="20"/>
      <c r="D59" s="639">
        <f t="shared" si="6"/>
        <v>0</v>
      </c>
      <c r="E59" s="645"/>
      <c r="F59" s="639">
        <f t="shared" si="7"/>
        <v>0</v>
      </c>
      <c r="G59" s="646"/>
      <c r="H59" s="647"/>
      <c r="J59" s="251"/>
      <c r="K59" s="2">
        <v>27.22</v>
      </c>
      <c r="L59" s="20"/>
      <c r="M59" s="260">
        <f t="shared" si="2"/>
        <v>0</v>
      </c>
      <c r="N59" s="386"/>
      <c r="O59" s="260">
        <f t="shared" si="3"/>
        <v>0</v>
      </c>
      <c r="P59" s="387"/>
      <c r="Q59" s="385"/>
    </row>
    <row r="60" spans="1:17" ht="15.75" thickTop="1" x14ac:dyDescent="0.25">
      <c r="A60">
        <f>SUM(A58:A59)</f>
        <v>0</v>
      </c>
      <c r="B60" s="2">
        <v>27.22</v>
      </c>
      <c r="C60" s="20"/>
      <c r="D60" s="639">
        <f t="shared" si="6"/>
        <v>0</v>
      </c>
      <c r="E60" s="645"/>
      <c r="F60" s="639">
        <f t="shared" si="7"/>
        <v>0</v>
      </c>
      <c r="G60" s="646"/>
      <c r="H60" s="647"/>
      <c r="J60">
        <f>SUM(J58:J59)</f>
        <v>0</v>
      </c>
      <c r="K60" s="2">
        <v>27.22</v>
      </c>
      <c r="L60" s="20"/>
      <c r="M60" s="260">
        <f t="shared" si="2"/>
        <v>0</v>
      </c>
      <c r="N60" s="386"/>
      <c r="O60" s="260">
        <f t="shared" si="3"/>
        <v>0</v>
      </c>
      <c r="P60" s="387"/>
      <c r="Q60" s="385"/>
    </row>
    <row r="61" spans="1:17" ht="15.75" thickBot="1" x14ac:dyDescent="0.3">
      <c r="B61" s="2">
        <v>27.22</v>
      </c>
      <c r="C61" s="47"/>
      <c r="D61" s="648">
        <f t="shared" si="6"/>
        <v>0</v>
      </c>
      <c r="E61" s="649"/>
      <c r="F61" s="648">
        <f t="shared" si="7"/>
        <v>0</v>
      </c>
      <c r="G61" s="650"/>
      <c r="H61" s="647"/>
      <c r="K61" s="2">
        <v>27.22</v>
      </c>
      <c r="L61" s="47"/>
      <c r="M61" s="388">
        <f t="shared" si="2"/>
        <v>0</v>
      </c>
      <c r="N61" s="389"/>
      <c r="O61" s="388">
        <f t="shared" si="3"/>
        <v>0</v>
      </c>
      <c r="P61" s="390"/>
      <c r="Q61" s="385"/>
    </row>
    <row r="62" spans="1:17" x14ac:dyDescent="0.25">
      <c r="C62" s="82">
        <f>SUM(C8:C61)</f>
        <v>686</v>
      </c>
      <c r="D62" s="9">
        <f>SUM(D8:D61)</f>
        <v>18670.23</v>
      </c>
      <c r="F62" s="9">
        <f>SUM(F8:F61)</f>
        <v>18670.23</v>
      </c>
      <c r="L62" s="82">
        <f>SUM(L8:L61)</f>
        <v>371</v>
      </c>
      <c r="M62" s="9">
        <f>SUM(M8:M61)</f>
        <v>10098.619999999999</v>
      </c>
      <c r="O62" s="9">
        <f>SUM(O8:O61)</f>
        <v>10098.619999999999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F4+F5-C62+F6</f>
        <v>0</v>
      </c>
      <c r="M65" s="61" t="s">
        <v>4</v>
      </c>
      <c r="N65" s="93">
        <f>O4+O5-L62</f>
        <v>309</v>
      </c>
    </row>
    <row r="66" spans="3:17" ht="15.75" thickBot="1" x14ac:dyDescent="0.3"/>
    <row r="67" spans="3:17" ht="15.75" thickBot="1" x14ac:dyDescent="0.3">
      <c r="C67" s="725" t="s">
        <v>11</v>
      </c>
      <c r="D67" s="726"/>
      <c r="E67" s="95">
        <f>E4+E5+E6-F62</f>
        <v>0</v>
      </c>
      <c r="G67" s="170"/>
      <c r="H67" s="178"/>
      <c r="L67" s="725" t="s">
        <v>11</v>
      </c>
      <c r="M67" s="726"/>
      <c r="N67" s="95">
        <f>N4+N5+N6-O62</f>
        <v>8489.9500000000007</v>
      </c>
      <c r="P67" s="170"/>
      <c r="Q67" s="178"/>
    </row>
  </sheetData>
  <mergeCells count="5">
    <mergeCell ref="A1:G1"/>
    <mergeCell ref="A5:A6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pane ySplit="7" topLeftCell="A23" activePane="bottomLeft" state="frozen"/>
      <selection pane="bottomLeft" activeCell="G30" sqref="G30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724" t="s">
        <v>277</v>
      </c>
      <c r="B1" s="724"/>
      <c r="C1" s="724"/>
      <c r="D1" s="724"/>
      <c r="E1" s="724"/>
      <c r="F1" s="724"/>
      <c r="G1" s="724"/>
      <c r="H1" s="14">
        <v>1</v>
      </c>
      <c r="J1" s="717" t="s">
        <v>290</v>
      </c>
      <c r="K1" s="717"/>
      <c r="L1" s="717"/>
      <c r="M1" s="717"/>
      <c r="N1" s="717"/>
      <c r="O1" s="717"/>
      <c r="P1" s="717"/>
      <c r="Q1" s="14">
        <f>H1+1</f>
        <v>2</v>
      </c>
      <c r="S1" s="717" t="s">
        <v>290</v>
      </c>
      <c r="T1" s="717"/>
      <c r="U1" s="717"/>
      <c r="V1" s="717"/>
      <c r="W1" s="717"/>
      <c r="X1" s="717"/>
      <c r="Y1" s="717"/>
      <c r="Z1" s="14">
        <f>Q1+1</f>
        <v>3</v>
      </c>
    </row>
    <row r="2" spans="1:2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275" t="s">
        <v>41</v>
      </c>
      <c r="C4" s="379">
        <v>-256.38</v>
      </c>
      <c r="D4" s="16">
        <v>30</v>
      </c>
      <c r="E4" s="133"/>
      <c r="F4" s="124"/>
      <c r="G4" s="124"/>
      <c r="H4" s="16"/>
      <c r="J4" s="16"/>
      <c r="K4" s="164" t="s">
        <v>292</v>
      </c>
      <c r="L4" s="379"/>
      <c r="M4" s="16"/>
      <c r="N4" s="133"/>
      <c r="O4" s="124"/>
      <c r="P4" s="124"/>
      <c r="Q4" s="16"/>
      <c r="S4" s="16"/>
      <c r="T4" s="164" t="s">
        <v>292</v>
      </c>
      <c r="U4" s="379"/>
      <c r="V4" s="16"/>
      <c r="W4" s="133"/>
      <c r="X4" s="124"/>
      <c r="Y4" s="124"/>
      <c r="Z4" s="16"/>
    </row>
    <row r="5" spans="1:26" x14ac:dyDescent="0.25">
      <c r="A5" s="59" t="s">
        <v>84</v>
      </c>
      <c r="B5" s="383" t="s">
        <v>46</v>
      </c>
      <c r="C5" s="199">
        <v>68.5</v>
      </c>
      <c r="D5" s="300">
        <v>42165</v>
      </c>
      <c r="E5" s="260">
        <v>5010.63</v>
      </c>
      <c r="F5" s="181">
        <v>266</v>
      </c>
      <c r="G5" s="187">
        <f>F96</f>
        <v>5013.0100000000011</v>
      </c>
      <c r="H5" s="10">
        <f>E5-G5+E4+E6</f>
        <v>15.989999999998982</v>
      </c>
      <c r="J5" s="59" t="s">
        <v>291</v>
      </c>
      <c r="K5" s="266" t="s">
        <v>293</v>
      </c>
      <c r="L5" s="199" t="s">
        <v>289</v>
      </c>
      <c r="M5" s="300">
        <v>42187</v>
      </c>
      <c r="N5" s="260">
        <v>902.6</v>
      </c>
      <c r="O5" s="181">
        <v>1</v>
      </c>
      <c r="P5" s="652">
        <f>O96</f>
        <v>902.6</v>
      </c>
      <c r="Q5" s="10">
        <f>N5-P5+N4+N6</f>
        <v>0</v>
      </c>
      <c r="S5" s="59" t="s">
        <v>368</v>
      </c>
      <c r="T5" s="266" t="s">
        <v>369</v>
      </c>
      <c r="U5" s="199"/>
      <c r="V5" s="300">
        <v>42216</v>
      </c>
      <c r="W5" s="260">
        <v>1025.99</v>
      </c>
      <c r="X5" s="181">
        <v>50</v>
      </c>
      <c r="Y5" s="187">
        <f>X96</f>
        <v>0</v>
      </c>
      <c r="Z5" s="10">
        <f>W5-Y5+W4+W6</f>
        <v>1025.99</v>
      </c>
    </row>
    <row r="6" spans="1:26" ht="15.75" thickBot="1" x14ac:dyDescent="0.3">
      <c r="A6" s="16"/>
      <c r="B6" s="483" t="s">
        <v>91</v>
      </c>
      <c r="C6" s="15">
        <v>68.5</v>
      </c>
      <c r="D6" s="410">
        <v>42181</v>
      </c>
      <c r="E6" s="153">
        <v>18.37</v>
      </c>
      <c r="F6" s="104">
        <v>1</v>
      </c>
      <c r="G6" s="16"/>
      <c r="J6" s="16"/>
      <c r="K6" s="181"/>
      <c r="L6" s="15"/>
      <c r="M6" s="410"/>
      <c r="N6" s="153"/>
      <c r="O6" s="104"/>
      <c r="P6" s="16"/>
      <c r="S6" s="16"/>
      <c r="T6" s="181"/>
      <c r="U6" s="15"/>
      <c r="V6" s="410"/>
      <c r="W6" s="153"/>
      <c r="X6" s="104"/>
      <c r="Y6" s="16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10"/>
      <c r="C8" s="292">
        <v>45</v>
      </c>
      <c r="D8" s="260">
        <v>847.98</v>
      </c>
      <c r="E8" s="263">
        <v>42177</v>
      </c>
      <c r="F8" s="260">
        <f t="shared" ref="F8:F71" si="0">D8</f>
        <v>847.98</v>
      </c>
      <c r="G8" s="261" t="s">
        <v>256</v>
      </c>
      <c r="H8" s="262">
        <v>80</v>
      </c>
      <c r="J8" s="92" t="s">
        <v>33</v>
      </c>
      <c r="K8" s="210"/>
      <c r="L8" s="292">
        <v>1</v>
      </c>
      <c r="M8" s="114">
        <v>902.6</v>
      </c>
      <c r="N8" s="167">
        <v>42187</v>
      </c>
      <c r="O8" s="114">
        <f t="shared" ref="O8:O71" si="1">M8</f>
        <v>902.6</v>
      </c>
      <c r="P8" s="115" t="s">
        <v>479</v>
      </c>
      <c r="Q8" s="116">
        <v>34</v>
      </c>
      <c r="S8" s="92" t="s">
        <v>33</v>
      </c>
      <c r="T8" s="210"/>
      <c r="U8" s="292"/>
      <c r="V8" s="114"/>
      <c r="W8" s="167"/>
      <c r="X8" s="114">
        <f t="shared" ref="X8:X71" si="2">V8</f>
        <v>0</v>
      </c>
      <c r="Y8" s="115"/>
      <c r="Z8" s="116"/>
    </row>
    <row r="9" spans="1:26" x14ac:dyDescent="0.25">
      <c r="A9" s="151"/>
      <c r="B9" s="210"/>
      <c r="C9" s="20">
        <v>41</v>
      </c>
      <c r="D9" s="260">
        <v>782.37</v>
      </c>
      <c r="E9" s="263">
        <v>42180</v>
      </c>
      <c r="F9" s="260">
        <f t="shared" si="0"/>
        <v>782.37</v>
      </c>
      <c r="G9" s="261" t="s">
        <v>262</v>
      </c>
      <c r="H9" s="262">
        <v>80</v>
      </c>
      <c r="J9" s="151"/>
      <c r="K9" s="210"/>
      <c r="L9" s="20"/>
      <c r="M9" s="114"/>
      <c r="N9" s="167"/>
      <c r="O9" s="114">
        <f t="shared" si="1"/>
        <v>0</v>
      </c>
      <c r="P9" s="115"/>
      <c r="Q9" s="116"/>
      <c r="S9" s="151"/>
      <c r="T9" s="210"/>
      <c r="U9" s="20"/>
      <c r="V9" s="114"/>
      <c r="W9" s="167"/>
      <c r="X9" s="114">
        <f t="shared" si="2"/>
        <v>0</v>
      </c>
      <c r="Y9" s="115"/>
      <c r="Z9" s="116"/>
    </row>
    <row r="10" spans="1:26" x14ac:dyDescent="0.25">
      <c r="A10" s="15"/>
      <c r="B10" s="210"/>
      <c r="C10" s="20">
        <v>10</v>
      </c>
      <c r="D10" s="260">
        <v>179.72</v>
      </c>
      <c r="E10" s="263">
        <v>42181</v>
      </c>
      <c r="F10" s="260">
        <f t="shared" si="0"/>
        <v>179.72</v>
      </c>
      <c r="G10" s="484" t="s">
        <v>265</v>
      </c>
      <c r="H10" s="485">
        <v>80</v>
      </c>
      <c r="J10" s="15"/>
      <c r="K10" s="210"/>
      <c r="L10" s="20"/>
      <c r="M10" s="114"/>
      <c r="N10" s="167"/>
      <c r="O10" s="114">
        <f t="shared" si="1"/>
        <v>0</v>
      </c>
      <c r="P10" s="622"/>
      <c r="Q10" s="215"/>
      <c r="S10" s="15"/>
      <c r="T10" s="210"/>
      <c r="U10" s="20"/>
      <c r="V10" s="114"/>
      <c r="W10" s="167"/>
      <c r="X10" s="114">
        <f t="shared" si="2"/>
        <v>0</v>
      </c>
      <c r="Y10" s="622"/>
      <c r="Z10" s="215"/>
    </row>
    <row r="11" spans="1:26" x14ac:dyDescent="0.25">
      <c r="A11" s="147" t="s">
        <v>34</v>
      </c>
      <c r="B11" s="216"/>
      <c r="C11" s="20">
        <v>1</v>
      </c>
      <c r="D11" s="260">
        <v>18.37</v>
      </c>
      <c r="E11" s="263">
        <v>42181</v>
      </c>
      <c r="F11" s="260">
        <f t="shared" si="0"/>
        <v>18.37</v>
      </c>
      <c r="G11" s="261" t="s">
        <v>266</v>
      </c>
      <c r="H11" s="262">
        <v>80</v>
      </c>
      <c r="J11" s="147" t="s">
        <v>34</v>
      </c>
      <c r="K11" s="216"/>
      <c r="L11" s="20"/>
      <c r="M11" s="114"/>
      <c r="N11" s="167"/>
      <c r="O11" s="114">
        <f t="shared" si="1"/>
        <v>0</v>
      </c>
      <c r="P11" s="115"/>
      <c r="Q11" s="116"/>
      <c r="S11" s="147" t="s">
        <v>34</v>
      </c>
      <c r="T11" s="216"/>
      <c r="U11" s="20"/>
      <c r="V11" s="114"/>
      <c r="W11" s="167"/>
      <c r="X11" s="114">
        <f t="shared" si="2"/>
        <v>0</v>
      </c>
      <c r="Y11" s="115"/>
      <c r="Z11" s="116"/>
    </row>
    <row r="12" spans="1:26" x14ac:dyDescent="0.25">
      <c r="A12" s="152"/>
      <c r="B12" s="216"/>
      <c r="C12" s="20">
        <v>5</v>
      </c>
      <c r="D12" s="260">
        <v>93.06</v>
      </c>
      <c r="E12" s="263">
        <v>42181</v>
      </c>
      <c r="F12" s="260">
        <f t="shared" si="0"/>
        <v>93.06</v>
      </c>
      <c r="G12" s="261" t="s">
        <v>268</v>
      </c>
      <c r="H12" s="262">
        <v>80</v>
      </c>
      <c r="J12" s="152"/>
      <c r="K12" s="216"/>
      <c r="L12" s="20"/>
      <c r="M12" s="114"/>
      <c r="N12" s="167"/>
      <c r="O12" s="114">
        <f t="shared" si="1"/>
        <v>0</v>
      </c>
      <c r="P12" s="115"/>
      <c r="Q12" s="116"/>
      <c r="S12" s="152"/>
      <c r="T12" s="216"/>
      <c r="U12" s="20"/>
      <c r="V12" s="114"/>
      <c r="W12" s="167"/>
      <c r="X12" s="114">
        <f t="shared" si="2"/>
        <v>0</v>
      </c>
      <c r="Y12" s="115"/>
      <c r="Z12" s="116"/>
    </row>
    <row r="13" spans="1:26" x14ac:dyDescent="0.25">
      <c r="A13" s="119"/>
      <c r="B13" s="216"/>
      <c r="C13" s="292">
        <v>5</v>
      </c>
      <c r="D13" s="260">
        <v>102.79</v>
      </c>
      <c r="E13" s="263">
        <v>42184</v>
      </c>
      <c r="F13" s="260">
        <f t="shared" si="0"/>
        <v>102.79</v>
      </c>
      <c r="G13" s="261" t="s">
        <v>270</v>
      </c>
      <c r="H13" s="262">
        <v>80</v>
      </c>
      <c r="J13" s="119"/>
      <c r="K13" s="216"/>
      <c r="L13" s="292"/>
      <c r="M13" s="114"/>
      <c r="N13" s="167"/>
      <c r="O13" s="114">
        <f t="shared" si="1"/>
        <v>0</v>
      </c>
      <c r="P13" s="115"/>
      <c r="Q13" s="116"/>
      <c r="S13" s="119"/>
      <c r="T13" s="216"/>
      <c r="U13" s="292"/>
      <c r="V13" s="114"/>
      <c r="W13" s="167"/>
      <c r="X13" s="114">
        <f t="shared" si="2"/>
        <v>0</v>
      </c>
      <c r="Y13" s="115"/>
      <c r="Z13" s="116"/>
    </row>
    <row r="14" spans="1:26" x14ac:dyDescent="0.25">
      <c r="A14" s="59"/>
      <c r="B14" s="216"/>
      <c r="C14" s="20">
        <v>20</v>
      </c>
      <c r="D14" s="583">
        <v>388.85</v>
      </c>
      <c r="E14" s="584">
        <v>42186</v>
      </c>
      <c r="F14" s="583">
        <f t="shared" si="0"/>
        <v>388.85</v>
      </c>
      <c r="G14" s="585" t="s">
        <v>474</v>
      </c>
      <c r="H14" s="586">
        <v>80</v>
      </c>
      <c r="J14" s="59"/>
      <c r="K14" s="216"/>
      <c r="L14" s="20"/>
      <c r="M14" s="114"/>
      <c r="N14" s="167"/>
      <c r="O14" s="114">
        <f t="shared" si="1"/>
        <v>0</v>
      </c>
      <c r="P14" s="115"/>
      <c r="Q14" s="116"/>
      <c r="S14" s="59"/>
      <c r="T14" s="216"/>
      <c r="U14" s="20"/>
      <c r="V14" s="114"/>
      <c r="W14" s="167"/>
      <c r="X14" s="114">
        <f t="shared" si="2"/>
        <v>0</v>
      </c>
      <c r="Y14" s="115"/>
      <c r="Z14" s="116"/>
    </row>
    <row r="15" spans="1:26" x14ac:dyDescent="0.25">
      <c r="B15" s="334"/>
      <c r="C15" s="20">
        <v>5</v>
      </c>
      <c r="D15" s="583">
        <v>91.65</v>
      </c>
      <c r="E15" s="584">
        <v>42193</v>
      </c>
      <c r="F15" s="583">
        <f t="shared" si="0"/>
        <v>91.65</v>
      </c>
      <c r="G15" s="585" t="s">
        <v>511</v>
      </c>
      <c r="H15" s="586">
        <v>80</v>
      </c>
      <c r="K15" s="334"/>
      <c r="L15" s="20"/>
      <c r="M15" s="114"/>
      <c r="N15" s="167"/>
      <c r="O15" s="114">
        <f t="shared" si="1"/>
        <v>0</v>
      </c>
      <c r="P15" s="115"/>
      <c r="Q15" s="116"/>
      <c r="T15" s="334"/>
      <c r="U15" s="20"/>
      <c r="V15" s="114"/>
      <c r="W15" s="167"/>
      <c r="X15" s="114">
        <f t="shared" si="2"/>
        <v>0</v>
      </c>
      <c r="Y15" s="115"/>
      <c r="Z15" s="116"/>
    </row>
    <row r="16" spans="1:26" x14ac:dyDescent="0.25">
      <c r="B16" s="334"/>
      <c r="C16" s="292">
        <v>5</v>
      </c>
      <c r="D16" s="583">
        <v>91.98</v>
      </c>
      <c r="E16" s="584">
        <v>42194</v>
      </c>
      <c r="F16" s="583">
        <f t="shared" si="0"/>
        <v>91.98</v>
      </c>
      <c r="G16" s="585" t="s">
        <v>518</v>
      </c>
      <c r="H16" s="586">
        <v>80</v>
      </c>
      <c r="K16" s="334"/>
      <c r="L16" s="292"/>
      <c r="M16" s="114"/>
      <c r="N16" s="167"/>
      <c r="O16" s="114">
        <f t="shared" si="1"/>
        <v>0</v>
      </c>
      <c r="P16" s="115"/>
      <c r="Q16" s="116"/>
      <c r="T16" s="334"/>
      <c r="U16" s="292"/>
      <c r="V16" s="114"/>
      <c r="W16" s="167"/>
      <c r="X16" s="114">
        <f t="shared" si="2"/>
        <v>0</v>
      </c>
      <c r="Y16" s="115"/>
      <c r="Z16" s="116"/>
    </row>
    <row r="17" spans="2:26" x14ac:dyDescent="0.25">
      <c r="B17" s="288"/>
      <c r="C17" s="20">
        <v>5</v>
      </c>
      <c r="D17" s="583">
        <v>94.24</v>
      </c>
      <c r="E17" s="584">
        <v>42195</v>
      </c>
      <c r="F17" s="583">
        <f t="shared" si="0"/>
        <v>94.24</v>
      </c>
      <c r="G17" s="585" t="s">
        <v>520</v>
      </c>
      <c r="H17" s="586">
        <v>80</v>
      </c>
      <c r="K17" s="288"/>
      <c r="L17" s="20"/>
      <c r="M17" s="114"/>
      <c r="N17" s="167"/>
      <c r="O17" s="114">
        <f t="shared" si="1"/>
        <v>0</v>
      </c>
      <c r="P17" s="115"/>
      <c r="Q17" s="116"/>
      <c r="T17" s="288"/>
      <c r="U17" s="20"/>
      <c r="V17" s="114"/>
      <c r="W17" s="167"/>
      <c r="X17" s="114">
        <f t="shared" si="2"/>
        <v>0</v>
      </c>
      <c r="Y17" s="115"/>
      <c r="Z17" s="116"/>
    </row>
    <row r="18" spans="2:26" x14ac:dyDescent="0.25">
      <c r="B18" s="288"/>
      <c r="C18" s="20">
        <v>8</v>
      </c>
      <c r="D18" s="583">
        <v>142.97999999999999</v>
      </c>
      <c r="E18" s="584">
        <v>42196</v>
      </c>
      <c r="F18" s="583">
        <f t="shared" si="0"/>
        <v>142.97999999999999</v>
      </c>
      <c r="G18" s="585" t="s">
        <v>523</v>
      </c>
      <c r="H18" s="586">
        <v>80</v>
      </c>
      <c r="K18" s="288"/>
      <c r="L18" s="20"/>
      <c r="M18" s="114"/>
      <c r="N18" s="167"/>
      <c r="O18" s="114">
        <f t="shared" si="1"/>
        <v>0</v>
      </c>
      <c r="P18" s="115"/>
      <c r="Q18" s="116"/>
      <c r="T18" s="288"/>
      <c r="U18" s="20"/>
      <c r="V18" s="114"/>
      <c r="W18" s="167"/>
      <c r="X18" s="114">
        <f t="shared" si="2"/>
        <v>0</v>
      </c>
      <c r="Y18" s="115"/>
      <c r="Z18" s="116"/>
    </row>
    <row r="19" spans="2:26" x14ac:dyDescent="0.25">
      <c r="B19" s="216"/>
      <c r="C19" s="20">
        <v>5</v>
      </c>
      <c r="D19" s="583">
        <v>92.76</v>
      </c>
      <c r="E19" s="584">
        <v>42198</v>
      </c>
      <c r="F19" s="583">
        <f t="shared" si="0"/>
        <v>92.76</v>
      </c>
      <c r="G19" s="585" t="s">
        <v>526</v>
      </c>
      <c r="H19" s="586">
        <v>80</v>
      </c>
      <c r="K19" s="216"/>
      <c r="L19" s="20"/>
      <c r="M19" s="114"/>
      <c r="N19" s="167"/>
      <c r="O19" s="114">
        <f t="shared" si="1"/>
        <v>0</v>
      </c>
      <c r="P19" s="115"/>
      <c r="Q19" s="116"/>
      <c r="T19" s="216"/>
      <c r="U19" s="20"/>
      <c r="V19" s="114"/>
      <c r="W19" s="167"/>
      <c r="X19" s="114">
        <f t="shared" si="2"/>
        <v>0</v>
      </c>
      <c r="Y19" s="115"/>
      <c r="Z19" s="116"/>
    </row>
    <row r="20" spans="2:26" x14ac:dyDescent="0.25">
      <c r="B20" s="216"/>
      <c r="C20" s="20">
        <v>45</v>
      </c>
      <c r="D20" s="583">
        <v>862.36</v>
      </c>
      <c r="E20" s="584">
        <v>42198</v>
      </c>
      <c r="F20" s="583">
        <f t="shared" si="0"/>
        <v>862.36</v>
      </c>
      <c r="G20" s="585" t="s">
        <v>527</v>
      </c>
      <c r="H20" s="586">
        <v>80</v>
      </c>
      <c r="K20" s="216"/>
      <c r="L20" s="20"/>
      <c r="M20" s="114"/>
      <c r="N20" s="167"/>
      <c r="O20" s="114">
        <f t="shared" si="1"/>
        <v>0</v>
      </c>
      <c r="P20" s="115"/>
      <c r="Q20" s="116"/>
      <c r="T20" s="216"/>
      <c r="U20" s="20"/>
      <c r="V20" s="114"/>
      <c r="W20" s="167"/>
      <c r="X20" s="114">
        <f t="shared" si="2"/>
        <v>0</v>
      </c>
      <c r="Y20" s="115"/>
      <c r="Z20" s="116"/>
    </row>
    <row r="21" spans="2:26" x14ac:dyDescent="0.25">
      <c r="B21" s="216"/>
      <c r="C21" s="20">
        <v>10</v>
      </c>
      <c r="D21" s="583">
        <v>185.06</v>
      </c>
      <c r="E21" s="584">
        <v>42201</v>
      </c>
      <c r="F21" s="583">
        <f t="shared" si="0"/>
        <v>185.06</v>
      </c>
      <c r="G21" s="585" t="s">
        <v>545</v>
      </c>
      <c r="H21" s="586">
        <v>80</v>
      </c>
      <c r="K21" s="216"/>
      <c r="L21" s="20"/>
      <c r="M21" s="114"/>
      <c r="N21" s="167"/>
      <c r="O21" s="114">
        <f t="shared" si="1"/>
        <v>0</v>
      </c>
      <c r="P21" s="115"/>
      <c r="Q21" s="116"/>
      <c r="T21" s="216"/>
      <c r="U21" s="20"/>
      <c r="V21" s="114"/>
      <c r="W21" s="167"/>
      <c r="X21" s="114">
        <f t="shared" si="2"/>
        <v>0</v>
      </c>
      <c r="Y21" s="115"/>
      <c r="Z21" s="116"/>
    </row>
    <row r="22" spans="2:26" x14ac:dyDescent="0.25">
      <c r="B22" s="216"/>
      <c r="C22" s="20">
        <v>5</v>
      </c>
      <c r="D22" s="583">
        <v>96.42</v>
      </c>
      <c r="E22" s="584">
        <v>42201</v>
      </c>
      <c r="F22" s="583">
        <f t="shared" si="0"/>
        <v>96.42</v>
      </c>
      <c r="G22" s="585" t="s">
        <v>546</v>
      </c>
      <c r="H22" s="586">
        <v>80</v>
      </c>
      <c r="K22" s="216"/>
      <c r="L22" s="20"/>
      <c r="M22" s="114"/>
      <c r="N22" s="167"/>
      <c r="O22" s="114">
        <f t="shared" si="1"/>
        <v>0</v>
      </c>
      <c r="P22" s="115"/>
      <c r="Q22" s="116"/>
      <c r="T22" s="216"/>
      <c r="U22" s="20"/>
      <c r="V22" s="114"/>
      <c r="W22" s="167"/>
      <c r="X22" s="114">
        <f t="shared" si="2"/>
        <v>0</v>
      </c>
      <c r="Y22" s="115"/>
      <c r="Z22" s="116"/>
    </row>
    <row r="23" spans="2:26" x14ac:dyDescent="0.25">
      <c r="B23" s="216"/>
      <c r="C23" s="20">
        <v>6</v>
      </c>
      <c r="D23" s="583">
        <v>110.91</v>
      </c>
      <c r="E23" s="584">
        <v>42201</v>
      </c>
      <c r="F23" s="583">
        <f t="shared" si="0"/>
        <v>110.91</v>
      </c>
      <c r="G23" s="585" t="s">
        <v>548</v>
      </c>
      <c r="H23" s="586">
        <v>80</v>
      </c>
      <c r="K23" s="216"/>
      <c r="L23" s="20"/>
      <c r="M23" s="114"/>
      <c r="N23" s="167"/>
      <c r="O23" s="114">
        <f t="shared" si="1"/>
        <v>0</v>
      </c>
      <c r="P23" s="115"/>
      <c r="Q23" s="116"/>
      <c r="T23" s="216"/>
      <c r="U23" s="20"/>
      <c r="V23" s="114"/>
      <c r="W23" s="167"/>
      <c r="X23" s="114">
        <f t="shared" si="2"/>
        <v>0</v>
      </c>
      <c r="Y23" s="115"/>
      <c r="Z23" s="116"/>
    </row>
    <row r="24" spans="2:26" x14ac:dyDescent="0.25">
      <c r="B24" s="216"/>
      <c r="C24" s="20">
        <v>5</v>
      </c>
      <c r="D24" s="583">
        <v>86.06</v>
      </c>
      <c r="E24" s="584">
        <v>42202</v>
      </c>
      <c r="F24" s="583">
        <f t="shared" si="0"/>
        <v>86.06</v>
      </c>
      <c r="G24" s="585" t="s">
        <v>551</v>
      </c>
      <c r="H24" s="586">
        <v>80</v>
      </c>
      <c r="K24" s="216"/>
      <c r="L24" s="20"/>
      <c r="M24" s="114"/>
      <c r="N24" s="167"/>
      <c r="O24" s="114">
        <f t="shared" si="1"/>
        <v>0</v>
      </c>
      <c r="P24" s="115"/>
      <c r="Q24" s="116"/>
      <c r="T24" s="216"/>
      <c r="U24" s="20"/>
      <c r="V24" s="114"/>
      <c r="W24" s="167"/>
      <c r="X24" s="114">
        <f t="shared" si="2"/>
        <v>0</v>
      </c>
      <c r="Y24" s="115"/>
      <c r="Z24" s="116"/>
    </row>
    <row r="25" spans="2:26" x14ac:dyDescent="0.25">
      <c r="B25" s="216"/>
      <c r="C25" s="20">
        <v>15</v>
      </c>
      <c r="D25" s="583">
        <v>278.98</v>
      </c>
      <c r="E25" s="584">
        <v>42202</v>
      </c>
      <c r="F25" s="583">
        <f t="shared" si="0"/>
        <v>278.98</v>
      </c>
      <c r="G25" s="585" t="s">
        <v>554</v>
      </c>
      <c r="H25" s="586">
        <v>80</v>
      </c>
      <c r="K25" s="216"/>
      <c r="L25" s="20"/>
      <c r="M25" s="114"/>
      <c r="N25" s="167"/>
      <c r="O25" s="114">
        <f t="shared" si="1"/>
        <v>0</v>
      </c>
      <c r="P25" s="115"/>
      <c r="Q25" s="116"/>
      <c r="T25" s="216"/>
      <c r="U25" s="20"/>
      <c r="V25" s="114"/>
      <c r="W25" s="167"/>
      <c r="X25" s="114">
        <f t="shared" si="2"/>
        <v>0</v>
      </c>
      <c r="Y25" s="115"/>
      <c r="Z25" s="116"/>
    </row>
    <row r="26" spans="2:26" x14ac:dyDescent="0.25">
      <c r="B26" s="216"/>
      <c r="C26" s="20">
        <v>5</v>
      </c>
      <c r="D26" s="583">
        <v>92.5</v>
      </c>
      <c r="E26" s="584">
        <v>42205</v>
      </c>
      <c r="F26" s="583">
        <f t="shared" si="0"/>
        <v>92.5</v>
      </c>
      <c r="G26" s="585" t="s">
        <v>572</v>
      </c>
      <c r="H26" s="586">
        <v>80</v>
      </c>
      <c r="K26" s="216"/>
      <c r="L26" s="20"/>
      <c r="M26" s="114"/>
      <c r="N26" s="167"/>
      <c r="O26" s="114">
        <f t="shared" si="1"/>
        <v>0</v>
      </c>
      <c r="P26" s="115"/>
      <c r="Q26" s="116"/>
      <c r="T26" s="216"/>
      <c r="U26" s="20"/>
      <c r="V26" s="114"/>
      <c r="W26" s="167"/>
      <c r="X26" s="114">
        <f t="shared" si="2"/>
        <v>0</v>
      </c>
      <c r="Y26" s="115"/>
      <c r="Z26" s="116"/>
    </row>
    <row r="27" spans="2:26" x14ac:dyDescent="0.25">
      <c r="B27" s="216"/>
      <c r="C27" s="20">
        <v>6</v>
      </c>
      <c r="D27" s="583">
        <v>106.34</v>
      </c>
      <c r="E27" s="584">
        <v>42209</v>
      </c>
      <c r="F27" s="583">
        <f t="shared" si="0"/>
        <v>106.34</v>
      </c>
      <c r="G27" s="585" t="s">
        <v>598</v>
      </c>
      <c r="H27" s="586">
        <v>80</v>
      </c>
      <c r="K27" s="216"/>
      <c r="L27" s="20"/>
      <c r="M27" s="114"/>
      <c r="N27" s="167"/>
      <c r="O27" s="114">
        <f t="shared" si="1"/>
        <v>0</v>
      </c>
      <c r="P27" s="115"/>
      <c r="Q27" s="116"/>
      <c r="T27" s="216"/>
      <c r="U27" s="20"/>
      <c r="V27" s="114"/>
      <c r="W27" s="167"/>
      <c r="X27" s="114">
        <f t="shared" si="2"/>
        <v>0</v>
      </c>
      <c r="Y27" s="115"/>
      <c r="Z27" s="116"/>
    </row>
    <row r="28" spans="2:26" x14ac:dyDescent="0.25">
      <c r="B28" s="216"/>
      <c r="C28" s="20">
        <v>3</v>
      </c>
      <c r="D28" s="583">
        <v>58.49</v>
      </c>
      <c r="E28" s="584">
        <v>42216</v>
      </c>
      <c r="F28" s="583">
        <f t="shared" si="0"/>
        <v>58.49</v>
      </c>
      <c r="G28" s="585" t="s">
        <v>631</v>
      </c>
      <c r="H28" s="586">
        <v>80</v>
      </c>
      <c r="K28" s="216"/>
      <c r="L28" s="20"/>
      <c r="M28" s="114"/>
      <c r="N28" s="167"/>
      <c r="O28" s="114">
        <f t="shared" si="1"/>
        <v>0</v>
      </c>
      <c r="P28" s="115"/>
      <c r="Q28" s="116"/>
      <c r="T28" s="216"/>
      <c r="U28" s="20"/>
      <c r="V28" s="114"/>
      <c r="W28" s="167"/>
      <c r="X28" s="114">
        <f t="shared" si="2"/>
        <v>0</v>
      </c>
      <c r="Y28" s="115"/>
      <c r="Z28" s="116"/>
    </row>
    <row r="29" spans="2:26" x14ac:dyDescent="0.25">
      <c r="B29" s="216"/>
      <c r="C29" s="20">
        <v>10</v>
      </c>
      <c r="D29" s="583">
        <v>209.14</v>
      </c>
      <c r="E29" s="584">
        <v>42216</v>
      </c>
      <c r="F29" s="583">
        <f t="shared" si="0"/>
        <v>209.14</v>
      </c>
      <c r="G29" s="585" t="s">
        <v>633</v>
      </c>
      <c r="H29" s="586">
        <v>80</v>
      </c>
      <c r="K29" s="216"/>
      <c r="L29" s="20"/>
      <c r="M29" s="114"/>
      <c r="N29" s="167"/>
      <c r="O29" s="114">
        <f t="shared" si="1"/>
        <v>0</v>
      </c>
      <c r="P29" s="115"/>
      <c r="Q29" s="116"/>
      <c r="T29" s="216"/>
      <c r="U29" s="20"/>
      <c r="V29" s="114"/>
      <c r="W29" s="167"/>
      <c r="X29" s="114">
        <f t="shared" si="2"/>
        <v>0</v>
      </c>
      <c r="Y29" s="115"/>
      <c r="Z29" s="116"/>
    </row>
    <row r="30" spans="2:26" x14ac:dyDescent="0.25">
      <c r="B30" s="216"/>
      <c r="C30" s="20"/>
      <c r="D30" s="583"/>
      <c r="E30" s="584"/>
      <c r="F30" s="583">
        <f t="shared" si="0"/>
        <v>0</v>
      </c>
      <c r="G30" s="585"/>
      <c r="H30" s="586"/>
      <c r="K30" s="216"/>
      <c r="L30" s="20"/>
      <c r="M30" s="114"/>
      <c r="N30" s="167"/>
      <c r="O30" s="114">
        <f t="shared" si="1"/>
        <v>0</v>
      </c>
      <c r="P30" s="115"/>
      <c r="Q30" s="116"/>
      <c r="T30" s="216"/>
      <c r="U30" s="20"/>
      <c r="V30" s="114"/>
      <c r="W30" s="167"/>
      <c r="X30" s="114">
        <f t="shared" si="2"/>
        <v>0</v>
      </c>
      <c r="Y30" s="115"/>
      <c r="Z30" s="116"/>
    </row>
    <row r="31" spans="2:26" x14ac:dyDescent="0.25">
      <c r="B31" s="216"/>
      <c r="C31" s="20"/>
      <c r="D31" s="583"/>
      <c r="E31" s="584"/>
      <c r="F31" s="583">
        <f t="shared" si="0"/>
        <v>0</v>
      </c>
      <c r="G31" s="585"/>
      <c r="H31" s="586"/>
      <c r="K31" s="216"/>
      <c r="L31" s="20"/>
      <c r="M31" s="114"/>
      <c r="N31" s="167"/>
      <c r="O31" s="114">
        <f t="shared" si="1"/>
        <v>0</v>
      </c>
      <c r="P31" s="115"/>
      <c r="Q31" s="116"/>
      <c r="T31" s="216"/>
      <c r="U31" s="20"/>
      <c r="V31" s="114"/>
      <c r="W31" s="167"/>
      <c r="X31" s="114">
        <f t="shared" si="2"/>
        <v>0</v>
      </c>
      <c r="Y31" s="115"/>
      <c r="Z31" s="116"/>
    </row>
    <row r="32" spans="2:26" x14ac:dyDescent="0.25">
      <c r="B32" s="216"/>
      <c r="C32" s="20"/>
      <c r="D32" s="583"/>
      <c r="E32" s="584"/>
      <c r="F32" s="583">
        <f t="shared" si="0"/>
        <v>0</v>
      </c>
      <c r="G32" s="585"/>
      <c r="H32" s="586"/>
      <c r="K32" s="216"/>
      <c r="L32" s="20"/>
      <c r="M32" s="114"/>
      <c r="N32" s="167"/>
      <c r="O32" s="114">
        <f t="shared" si="1"/>
        <v>0</v>
      </c>
      <c r="P32" s="115"/>
      <c r="Q32" s="116"/>
      <c r="T32" s="216"/>
      <c r="U32" s="20"/>
      <c r="V32" s="114"/>
      <c r="W32" s="167"/>
      <c r="X32" s="114">
        <f t="shared" si="2"/>
        <v>0</v>
      </c>
      <c r="Y32" s="115"/>
      <c r="Z32" s="116"/>
    </row>
    <row r="33" spans="1:26" x14ac:dyDescent="0.25">
      <c r="B33" s="216"/>
      <c r="C33" s="20"/>
      <c r="D33" s="583"/>
      <c r="E33" s="584"/>
      <c r="F33" s="583">
        <f t="shared" si="0"/>
        <v>0</v>
      </c>
      <c r="G33" s="585"/>
      <c r="H33" s="586"/>
      <c r="K33" s="216"/>
      <c r="L33" s="20"/>
      <c r="M33" s="114"/>
      <c r="N33" s="167"/>
      <c r="O33" s="114">
        <f t="shared" si="1"/>
        <v>0</v>
      </c>
      <c r="P33" s="115"/>
      <c r="Q33" s="116"/>
      <c r="T33" s="216"/>
      <c r="U33" s="20"/>
      <c r="V33" s="114"/>
      <c r="W33" s="167"/>
      <c r="X33" s="114">
        <f t="shared" si="2"/>
        <v>0</v>
      </c>
      <c r="Y33" s="115"/>
      <c r="Z33" s="116"/>
    </row>
    <row r="34" spans="1:26" x14ac:dyDescent="0.25">
      <c r="B34" s="216"/>
      <c r="C34" s="20"/>
      <c r="D34" s="583"/>
      <c r="E34" s="584"/>
      <c r="F34" s="583">
        <f t="shared" si="0"/>
        <v>0</v>
      </c>
      <c r="G34" s="585"/>
      <c r="H34" s="586"/>
      <c r="K34" s="216"/>
      <c r="L34" s="20"/>
      <c r="M34" s="114"/>
      <c r="N34" s="167"/>
      <c r="O34" s="114">
        <f t="shared" si="1"/>
        <v>0</v>
      </c>
      <c r="P34" s="115"/>
      <c r="Q34" s="116"/>
      <c r="T34" s="216"/>
      <c r="U34" s="20"/>
      <c r="V34" s="114"/>
      <c r="W34" s="167"/>
      <c r="X34" s="114">
        <f t="shared" si="2"/>
        <v>0</v>
      </c>
      <c r="Y34" s="115"/>
      <c r="Z34" s="116"/>
    </row>
    <row r="35" spans="1:26" x14ac:dyDescent="0.25">
      <c r="B35" s="216"/>
      <c r="C35" s="20"/>
      <c r="D35" s="555"/>
      <c r="E35" s="556"/>
      <c r="F35" s="114">
        <f t="shared" si="0"/>
        <v>0</v>
      </c>
      <c r="G35" s="115"/>
      <c r="H35" s="116"/>
      <c r="K35" s="216"/>
      <c r="L35" s="20"/>
      <c r="M35" s="114"/>
      <c r="N35" s="167"/>
      <c r="O35" s="114">
        <f t="shared" si="1"/>
        <v>0</v>
      </c>
      <c r="P35" s="115"/>
      <c r="Q35" s="116"/>
      <c r="T35" s="216"/>
      <c r="U35" s="20"/>
      <c r="V35" s="114"/>
      <c r="W35" s="167"/>
      <c r="X35" s="114">
        <f t="shared" si="2"/>
        <v>0</v>
      </c>
      <c r="Y35" s="115"/>
      <c r="Z35" s="116"/>
    </row>
    <row r="36" spans="1:26" x14ac:dyDescent="0.25">
      <c r="B36" s="216"/>
      <c r="C36" s="20"/>
      <c r="D36" s="555"/>
      <c r="E36" s="556"/>
      <c r="F36" s="114">
        <f t="shared" si="0"/>
        <v>0</v>
      </c>
      <c r="G36" s="115"/>
      <c r="H36" s="116"/>
      <c r="K36" s="216"/>
      <c r="L36" s="20"/>
      <c r="M36" s="114"/>
      <c r="N36" s="167"/>
      <c r="O36" s="114">
        <f t="shared" si="1"/>
        <v>0</v>
      </c>
      <c r="P36" s="115"/>
      <c r="Q36" s="116"/>
      <c r="T36" s="216"/>
      <c r="U36" s="20"/>
      <c r="V36" s="114"/>
      <c r="W36" s="167"/>
      <c r="X36" s="114">
        <f t="shared" si="2"/>
        <v>0</v>
      </c>
      <c r="Y36" s="115"/>
      <c r="Z36" s="116"/>
    </row>
    <row r="37" spans="1:26" x14ac:dyDescent="0.25">
      <c r="B37" s="216"/>
      <c r="C37" s="20"/>
      <c r="D37" s="555"/>
      <c r="E37" s="556"/>
      <c r="F37" s="114">
        <f t="shared" si="0"/>
        <v>0</v>
      </c>
      <c r="G37" s="115"/>
      <c r="H37" s="116"/>
      <c r="K37" s="216"/>
      <c r="L37" s="20"/>
      <c r="M37" s="114"/>
      <c r="N37" s="167"/>
      <c r="O37" s="114">
        <f t="shared" si="1"/>
        <v>0</v>
      </c>
      <c r="P37" s="115"/>
      <c r="Q37" s="116"/>
      <c r="T37" s="216"/>
      <c r="U37" s="20"/>
      <c r="V37" s="114"/>
      <c r="W37" s="167"/>
      <c r="X37" s="114">
        <f t="shared" si="2"/>
        <v>0</v>
      </c>
      <c r="Y37" s="115"/>
      <c r="Z37" s="116"/>
    </row>
    <row r="38" spans="1:26" x14ac:dyDescent="0.25">
      <c r="B38" s="216"/>
      <c r="C38" s="20"/>
      <c r="D38" s="555"/>
      <c r="E38" s="556"/>
      <c r="F38" s="114">
        <f t="shared" si="0"/>
        <v>0</v>
      </c>
      <c r="G38" s="115"/>
      <c r="H38" s="116"/>
      <c r="K38" s="216"/>
      <c r="L38" s="20"/>
      <c r="M38" s="114"/>
      <c r="N38" s="167"/>
      <c r="O38" s="114">
        <f t="shared" si="1"/>
        <v>0</v>
      </c>
      <c r="P38" s="115"/>
      <c r="Q38" s="116"/>
      <c r="T38" s="216"/>
      <c r="U38" s="20"/>
      <c r="V38" s="114"/>
      <c r="W38" s="167"/>
      <c r="X38" s="114">
        <f t="shared" si="2"/>
        <v>0</v>
      </c>
      <c r="Y38" s="115"/>
      <c r="Z38" s="116"/>
    </row>
    <row r="39" spans="1:26" x14ac:dyDescent="0.25">
      <c r="B39" s="216"/>
      <c r="C39" s="20"/>
      <c r="D39" s="555"/>
      <c r="E39" s="556"/>
      <c r="F39" s="114">
        <f t="shared" si="0"/>
        <v>0</v>
      </c>
      <c r="G39" s="115"/>
      <c r="H39" s="116"/>
      <c r="K39" s="216"/>
      <c r="L39" s="20"/>
      <c r="M39" s="114"/>
      <c r="N39" s="167"/>
      <c r="O39" s="114">
        <f t="shared" si="1"/>
        <v>0</v>
      </c>
      <c r="P39" s="115"/>
      <c r="Q39" s="116"/>
      <c r="T39" s="216"/>
      <c r="U39" s="20"/>
      <c r="V39" s="114"/>
      <c r="W39" s="167"/>
      <c r="X39" s="114">
        <f t="shared" si="2"/>
        <v>0</v>
      </c>
      <c r="Y39" s="115"/>
      <c r="Z39" s="116"/>
    </row>
    <row r="40" spans="1:26" x14ac:dyDescent="0.25">
      <c r="B40" s="216"/>
      <c r="C40" s="20"/>
      <c r="D40" s="555"/>
      <c r="E40" s="556"/>
      <c r="F40" s="114">
        <f t="shared" si="0"/>
        <v>0</v>
      </c>
      <c r="G40" s="115"/>
      <c r="H40" s="116"/>
      <c r="K40" s="216"/>
      <c r="L40" s="20"/>
      <c r="M40" s="114"/>
      <c r="N40" s="167"/>
      <c r="O40" s="114">
        <f t="shared" si="1"/>
        <v>0</v>
      </c>
      <c r="P40" s="115"/>
      <c r="Q40" s="116"/>
      <c r="T40" s="216"/>
      <c r="U40" s="20"/>
      <c r="V40" s="555"/>
      <c r="W40" s="556"/>
      <c r="X40" s="114">
        <f t="shared" si="2"/>
        <v>0</v>
      </c>
      <c r="Y40" s="115"/>
      <c r="Z40" s="116"/>
    </row>
    <row r="41" spans="1:26" x14ac:dyDescent="0.25">
      <c r="B41" s="216"/>
      <c r="C41" s="20"/>
      <c r="D41" s="555"/>
      <c r="E41" s="556"/>
      <c r="F41" s="114">
        <f t="shared" si="0"/>
        <v>0</v>
      </c>
      <c r="G41" s="115"/>
      <c r="H41" s="116"/>
      <c r="K41" s="216"/>
      <c r="L41" s="20"/>
      <c r="M41" s="114"/>
      <c r="N41" s="167"/>
      <c r="O41" s="114">
        <f t="shared" si="1"/>
        <v>0</v>
      </c>
      <c r="P41" s="115"/>
      <c r="Q41" s="116"/>
      <c r="T41" s="216"/>
      <c r="U41" s="20"/>
      <c r="V41" s="555"/>
      <c r="W41" s="556"/>
      <c r="X41" s="114">
        <f t="shared" si="2"/>
        <v>0</v>
      </c>
      <c r="Y41" s="115"/>
      <c r="Z41" s="116"/>
    </row>
    <row r="42" spans="1:26" x14ac:dyDescent="0.25">
      <c r="B42" s="216"/>
      <c r="C42" s="20"/>
      <c r="D42" s="555"/>
      <c r="E42" s="556"/>
      <c r="F42" s="114">
        <f t="shared" si="0"/>
        <v>0</v>
      </c>
      <c r="G42" s="115"/>
      <c r="H42" s="116"/>
      <c r="K42" s="216"/>
      <c r="L42" s="20"/>
      <c r="M42" s="114"/>
      <c r="N42" s="167"/>
      <c r="O42" s="114">
        <f t="shared" si="1"/>
        <v>0</v>
      </c>
      <c r="P42" s="115"/>
      <c r="Q42" s="116"/>
      <c r="T42" s="216"/>
      <c r="U42" s="20"/>
      <c r="V42" s="555"/>
      <c r="W42" s="556"/>
      <c r="X42" s="114">
        <f t="shared" si="2"/>
        <v>0</v>
      </c>
      <c r="Y42" s="115"/>
      <c r="Z42" s="116"/>
    </row>
    <row r="43" spans="1:26" x14ac:dyDescent="0.25">
      <c r="B43" s="216"/>
      <c r="C43" s="20"/>
      <c r="D43" s="555"/>
      <c r="E43" s="556"/>
      <c r="F43" s="114">
        <f t="shared" si="0"/>
        <v>0</v>
      </c>
      <c r="G43" s="115"/>
      <c r="H43" s="116"/>
      <c r="K43" s="216"/>
      <c r="L43" s="20"/>
      <c r="M43" s="555"/>
      <c r="N43" s="556"/>
      <c r="O43" s="114">
        <f t="shared" si="1"/>
        <v>0</v>
      </c>
      <c r="P43" s="115"/>
      <c r="Q43" s="116"/>
      <c r="T43" s="216"/>
      <c r="U43" s="20"/>
      <c r="V43" s="555"/>
      <c r="W43" s="556"/>
      <c r="X43" s="114">
        <f t="shared" si="2"/>
        <v>0</v>
      </c>
      <c r="Y43" s="115"/>
      <c r="Z43" s="116"/>
    </row>
    <row r="44" spans="1:26" x14ac:dyDescent="0.25">
      <c r="B44" s="216"/>
      <c r="C44" s="20"/>
      <c r="D44" s="555"/>
      <c r="E44" s="556"/>
      <c r="F44" s="114">
        <f t="shared" si="0"/>
        <v>0</v>
      </c>
      <c r="G44" s="115"/>
      <c r="H44" s="116"/>
      <c r="K44" s="216"/>
      <c r="L44" s="20"/>
      <c r="M44" s="555"/>
      <c r="N44" s="556"/>
      <c r="O44" s="114">
        <f t="shared" si="1"/>
        <v>0</v>
      </c>
      <c r="P44" s="115"/>
      <c r="Q44" s="116"/>
      <c r="T44" s="216"/>
      <c r="U44" s="20"/>
      <c r="V44" s="555"/>
      <c r="W44" s="556"/>
      <c r="X44" s="114">
        <f t="shared" si="2"/>
        <v>0</v>
      </c>
      <c r="Y44" s="115"/>
      <c r="Z44" s="116"/>
    </row>
    <row r="45" spans="1:26" x14ac:dyDescent="0.25">
      <c r="B45" s="216"/>
      <c r="C45" s="20"/>
      <c r="D45" s="555"/>
      <c r="E45" s="556"/>
      <c r="F45" s="114">
        <f t="shared" si="0"/>
        <v>0</v>
      </c>
      <c r="G45" s="115"/>
      <c r="H45" s="116"/>
      <c r="K45" s="216"/>
      <c r="L45" s="20"/>
      <c r="M45" s="555"/>
      <c r="N45" s="556"/>
      <c r="O45" s="114">
        <f t="shared" si="1"/>
        <v>0</v>
      </c>
      <c r="P45" s="115"/>
      <c r="Q45" s="116"/>
      <c r="T45" s="216"/>
      <c r="U45" s="20"/>
      <c r="V45" s="555"/>
      <c r="W45" s="556"/>
      <c r="X45" s="114">
        <f t="shared" si="2"/>
        <v>0</v>
      </c>
      <c r="Y45" s="115"/>
      <c r="Z45" s="116"/>
    </row>
    <row r="46" spans="1:26" x14ac:dyDescent="0.25">
      <c r="B46" s="216"/>
      <c r="C46" s="20"/>
      <c r="D46" s="555"/>
      <c r="E46" s="556"/>
      <c r="F46" s="114">
        <f t="shared" si="0"/>
        <v>0</v>
      </c>
      <c r="G46" s="115"/>
      <c r="H46" s="116"/>
      <c r="K46" s="216"/>
      <c r="L46" s="20"/>
      <c r="M46" s="555"/>
      <c r="N46" s="556"/>
      <c r="O46" s="114">
        <f t="shared" si="1"/>
        <v>0</v>
      </c>
      <c r="P46" s="115"/>
      <c r="Q46" s="116"/>
      <c r="T46" s="216"/>
      <c r="U46" s="20"/>
      <c r="V46" s="555"/>
      <c r="W46" s="556"/>
      <c r="X46" s="114">
        <f t="shared" si="2"/>
        <v>0</v>
      </c>
      <c r="Y46" s="115"/>
      <c r="Z46" s="116"/>
    </row>
    <row r="47" spans="1:26" x14ac:dyDescent="0.25">
      <c r="B47" s="216"/>
      <c r="C47" s="20"/>
      <c r="D47" s="555"/>
      <c r="E47" s="556"/>
      <c r="F47" s="555">
        <f t="shared" si="0"/>
        <v>0</v>
      </c>
      <c r="G47" s="557"/>
      <c r="H47" s="236"/>
      <c r="K47" s="216"/>
      <c r="L47" s="20"/>
      <c r="M47" s="555"/>
      <c r="N47" s="556"/>
      <c r="O47" s="555">
        <f t="shared" si="1"/>
        <v>0</v>
      </c>
      <c r="P47" s="557"/>
      <c r="Q47" s="236"/>
      <c r="T47" s="216"/>
      <c r="U47" s="20"/>
      <c r="V47" s="555"/>
      <c r="W47" s="556"/>
      <c r="X47" s="555">
        <f t="shared" si="2"/>
        <v>0</v>
      </c>
      <c r="Y47" s="557"/>
      <c r="Z47" s="236"/>
    </row>
    <row r="48" spans="1:26" x14ac:dyDescent="0.25">
      <c r="A48" t="s">
        <v>92</v>
      </c>
      <c r="B48" s="216"/>
      <c r="C48" s="20"/>
      <c r="D48" s="555"/>
      <c r="E48" s="556"/>
      <c r="F48" s="555">
        <f t="shared" si="0"/>
        <v>0</v>
      </c>
      <c r="G48" s="557"/>
      <c r="H48" s="236"/>
      <c r="J48" t="s">
        <v>92</v>
      </c>
      <c r="K48" s="216"/>
      <c r="L48" s="20"/>
      <c r="M48" s="555"/>
      <c r="N48" s="556"/>
      <c r="O48" s="555">
        <f t="shared" si="1"/>
        <v>0</v>
      </c>
      <c r="P48" s="557"/>
      <c r="Q48" s="236"/>
      <c r="S48" t="s">
        <v>92</v>
      </c>
      <c r="T48" s="216"/>
      <c r="U48" s="20"/>
      <c r="V48" s="555"/>
      <c r="W48" s="556"/>
      <c r="X48" s="555">
        <f t="shared" si="2"/>
        <v>0</v>
      </c>
      <c r="Y48" s="557"/>
      <c r="Z48" s="236"/>
    </row>
    <row r="49" spans="2:26" x14ac:dyDescent="0.25">
      <c r="B49" s="216"/>
      <c r="C49" s="20"/>
      <c r="D49" s="555"/>
      <c r="E49" s="556"/>
      <c r="F49" s="555">
        <f t="shared" si="0"/>
        <v>0</v>
      </c>
      <c r="G49" s="557"/>
      <c r="H49" s="236"/>
      <c r="K49" s="216"/>
      <c r="L49" s="20"/>
      <c r="M49" s="555"/>
      <c r="N49" s="556"/>
      <c r="O49" s="555">
        <f t="shared" si="1"/>
        <v>0</v>
      </c>
      <c r="P49" s="557"/>
      <c r="Q49" s="236"/>
      <c r="T49" s="216"/>
      <c r="U49" s="20"/>
      <c r="V49" s="555"/>
      <c r="W49" s="556"/>
      <c r="X49" s="555">
        <f t="shared" si="2"/>
        <v>0</v>
      </c>
      <c r="Y49" s="557"/>
      <c r="Z49" s="236"/>
    </row>
    <row r="50" spans="2:26" x14ac:dyDescent="0.25">
      <c r="B50" s="216"/>
      <c r="C50" s="20"/>
      <c r="D50" s="555"/>
      <c r="E50" s="556"/>
      <c r="F50" s="555">
        <f t="shared" si="0"/>
        <v>0</v>
      </c>
      <c r="G50" s="557"/>
      <c r="H50" s="236"/>
      <c r="K50" s="216"/>
      <c r="L50" s="20"/>
      <c r="M50" s="555"/>
      <c r="N50" s="556"/>
      <c r="O50" s="555">
        <f t="shared" si="1"/>
        <v>0</v>
      </c>
      <c r="P50" s="557"/>
      <c r="Q50" s="236"/>
      <c r="T50" s="216"/>
      <c r="U50" s="20"/>
      <c r="V50" s="555"/>
      <c r="W50" s="556"/>
      <c r="X50" s="555">
        <f t="shared" si="2"/>
        <v>0</v>
      </c>
      <c r="Y50" s="557"/>
      <c r="Z50" s="236"/>
    </row>
    <row r="51" spans="2:26" x14ac:dyDescent="0.25">
      <c r="B51" s="216"/>
      <c r="C51" s="20"/>
      <c r="D51" s="555"/>
      <c r="E51" s="556"/>
      <c r="F51" s="555">
        <f t="shared" si="0"/>
        <v>0</v>
      </c>
      <c r="G51" s="557"/>
      <c r="H51" s="236"/>
      <c r="K51" s="216"/>
      <c r="L51" s="20"/>
      <c r="M51" s="555"/>
      <c r="N51" s="556"/>
      <c r="O51" s="555">
        <f t="shared" si="1"/>
        <v>0</v>
      </c>
      <c r="P51" s="557"/>
      <c r="Q51" s="236"/>
      <c r="T51" s="216"/>
      <c r="U51" s="20"/>
      <c r="V51" s="555"/>
      <c r="W51" s="556"/>
      <c r="X51" s="555">
        <f t="shared" si="2"/>
        <v>0</v>
      </c>
      <c r="Y51" s="557"/>
      <c r="Z51" s="236"/>
    </row>
    <row r="52" spans="2:26" x14ac:dyDescent="0.25">
      <c r="B52" s="216"/>
      <c r="C52" s="20"/>
      <c r="D52" s="555"/>
      <c r="E52" s="556"/>
      <c r="F52" s="555">
        <f t="shared" si="0"/>
        <v>0</v>
      </c>
      <c r="G52" s="557"/>
      <c r="H52" s="236"/>
      <c r="K52" s="216"/>
      <c r="L52" s="20"/>
      <c r="M52" s="555"/>
      <c r="N52" s="556"/>
      <c r="O52" s="555">
        <f t="shared" si="1"/>
        <v>0</v>
      </c>
      <c r="P52" s="557"/>
      <c r="Q52" s="236"/>
      <c r="T52" s="216"/>
      <c r="U52" s="20"/>
      <c r="V52" s="555"/>
      <c r="W52" s="556"/>
      <c r="X52" s="555">
        <f t="shared" si="2"/>
        <v>0</v>
      </c>
      <c r="Y52" s="557"/>
      <c r="Z52" s="236"/>
    </row>
    <row r="53" spans="2:26" x14ac:dyDescent="0.25">
      <c r="B53" s="216"/>
      <c r="C53" s="20"/>
      <c r="D53" s="555"/>
      <c r="E53" s="556"/>
      <c r="F53" s="555">
        <f t="shared" si="0"/>
        <v>0</v>
      </c>
      <c r="G53" s="557"/>
      <c r="H53" s="236"/>
      <c r="K53" s="216"/>
      <c r="L53" s="20"/>
      <c r="M53" s="555"/>
      <c r="N53" s="556"/>
      <c r="O53" s="555">
        <f t="shared" si="1"/>
        <v>0</v>
      </c>
      <c r="P53" s="557"/>
      <c r="Q53" s="236"/>
      <c r="T53" s="216"/>
      <c r="U53" s="20"/>
      <c r="V53" s="555"/>
      <c r="W53" s="556"/>
      <c r="X53" s="555">
        <f t="shared" si="2"/>
        <v>0</v>
      </c>
      <c r="Y53" s="557"/>
      <c r="Z53" s="236"/>
    </row>
    <row r="54" spans="2:26" x14ac:dyDescent="0.25">
      <c r="B54" s="216"/>
      <c r="C54" s="20"/>
      <c r="D54" s="555"/>
      <c r="E54" s="556"/>
      <c r="F54" s="555">
        <f t="shared" si="0"/>
        <v>0</v>
      </c>
      <c r="G54" s="557"/>
      <c r="H54" s="236"/>
      <c r="K54" s="216"/>
      <c r="L54" s="20"/>
      <c r="M54" s="555"/>
      <c r="N54" s="556"/>
      <c r="O54" s="555">
        <f t="shared" si="1"/>
        <v>0</v>
      </c>
      <c r="P54" s="557"/>
      <c r="Q54" s="236"/>
      <c r="T54" s="216"/>
      <c r="U54" s="20"/>
      <c r="V54" s="555"/>
      <c r="W54" s="556"/>
      <c r="X54" s="555">
        <f t="shared" si="2"/>
        <v>0</v>
      </c>
      <c r="Y54" s="557"/>
      <c r="Z54" s="236"/>
    </row>
    <row r="55" spans="2:26" x14ac:dyDescent="0.25">
      <c r="B55" s="2"/>
      <c r="C55" s="20"/>
      <c r="D55" s="555"/>
      <c r="E55" s="566"/>
      <c r="F55" s="555">
        <f t="shared" si="0"/>
        <v>0</v>
      </c>
      <c r="G55" s="567"/>
      <c r="H55" s="568"/>
      <c r="K55" s="2"/>
      <c r="L55" s="20"/>
      <c r="M55" s="555"/>
      <c r="N55" s="566"/>
      <c r="O55" s="555">
        <f t="shared" si="1"/>
        <v>0</v>
      </c>
      <c r="P55" s="567"/>
      <c r="Q55" s="568"/>
      <c r="T55" s="2"/>
      <c r="U55" s="20"/>
      <c r="V55" s="555"/>
      <c r="W55" s="566"/>
      <c r="X55" s="555">
        <f t="shared" si="2"/>
        <v>0</v>
      </c>
      <c r="Y55" s="567"/>
      <c r="Z55" s="568"/>
    </row>
    <row r="56" spans="2:26" x14ac:dyDescent="0.25">
      <c r="B56" s="2"/>
      <c r="C56" s="20"/>
      <c r="D56" s="555"/>
      <c r="E56" s="566"/>
      <c r="F56" s="555">
        <f t="shared" si="0"/>
        <v>0</v>
      </c>
      <c r="G56" s="567"/>
      <c r="H56" s="568"/>
      <c r="K56" s="2"/>
      <c r="L56" s="20"/>
      <c r="M56" s="555"/>
      <c r="N56" s="566"/>
      <c r="O56" s="555">
        <f t="shared" si="1"/>
        <v>0</v>
      </c>
      <c r="P56" s="567"/>
      <c r="Q56" s="568"/>
      <c r="T56" s="2"/>
      <c r="U56" s="20"/>
      <c r="V56" s="555"/>
      <c r="W56" s="566"/>
      <c r="X56" s="555">
        <f t="shared" si="2"/>
        <v>0</v>
      </c>
      <c r="Y56" s="567"/>
      <c r="Z56" s="568"/>
    </row>
    <row r="57" spans="2:26" x14ac:dyDescent="0.25">
      <c r="B57" s="2"/>
      <c r="C57" s="20"/>
      <c r="D57" s="555"/>
      <c r="E57" s="566"/>
      <c r="F57" s="555">
        <f t="shared" si="0"/>
        <v>0</v>
      </c>
      <c r="G57" s="567"/>
      <c r="H57" s="568"/>
      <c r="K57" s="2"/>
      <c r="L57" s="20"/>
      <c r="M57" s="555"/>
      <c r="N57" s="566"/>
      <c r="O57" s="555">
        <f t="shared" si="1"/>
        <v>0</v>
      </c>
      <c r="P57" s="567"/>
      <c r="Q57" s="568"/>
      <c r="T57" s="2"/>
      <c r="U57" s="20"/>
      <c r="V57" s="555"/>
      <c r="W57" s="566"/>
      <c r="X57" s="555">
        <f t="shared" si="2"/>
        <v>0</v>
      </c>
      <c r="Y57" s="567"/>
      <c r="Z57" s="568"/>
    </row>
    <row r="58" spans="2:26" x14ac:dyDescent="0.25">
      <c r="B58" s="2"/>
      <c r="C58" s="20"/>
      <c r="D58" s="555"/>
      <c r="E58" s="566"/>
      <c r="F58" s="555">
        <f t="shared" si="0"/>
        <v>0</v>
      </c>
      <c r="G58" s="567"/>
      <c r="H58" s="568"/>
      <c r="K58" s="2"/>
      <c r="L58" s="20"/>
      <c r="M58" s="555"/>
      <c r="N58" s="566"/>
      <c r="O58" s="555">
        <f t="shared" si="1"/>
        <v>0</v>
      </c>
      <c r="P58" s="567"/>
      <c r="Q58" s="568"/>
      <c r="T58" s="2"/>
      <c r="U58" s="20"/>
      <c r="V58" s="555"/>
      <c r="W58" s="566"/>
      <c r="X58" s="555">
        <f t="shared" si="2"/>
        <v>0</v>
      </c>
      <c r="Y58" s="567"/>
      <c r="Z58" s="568"/>
    </row>
    <row r="59" spans="2:26" x14ac:dyDescent="0.25">
      <c r="B59" s="2"/>
      <c r="C59" s="20"/>
      <c r="D59" s="555"/>
      <c r="E59" s="566"/>
      <c r="F59" s="555">
        <f t="shared" si="0"/>
        <v>0</v>
      </c>
      <c r="G59" s="567"/>
      <c r="H59" s="568"/>
      <c r="K59" s="2"/>
      <c r="L59" s="20"/>
      <c r="M59" s="555"/>
      <c r="N59" s="566"/>
      <c r="O59" s="555">
        <f t="shared" si="1"/>
        <v>0</v>
      </c>
      <c r="P59" s="567"/>
      <c r="Q59" s="568"/>
      <c r="T59" s="2"/>
      <c r="U59" s="20"/>
      <c r="V59" s="555"/>
      <c r="W59" s="566"/>
      <c r="X59" s="555">
        <f t="shared" si="2"/>
        <v>0</v>
      </c>
      <c r="Y59" s="567"/>
      <c r="Z59" s="568"/>
    </row>
    <row r="60" spans="2:26" x14ac:dyDescent="0.25">
      <c r="B60" s="2"/>
      <c r="C60" s="20"/>
      <c r="D60" s="555"/>
      <c r="E60" s="566"/>
      <c r="F60" s="555">
        <f t="shared" si="0"/>
        <v>0</v>
      </c>
      <c r="G60" s="567"/>
      <c r="H60" s="568"/>
      <c r="K60" s="2"/>
      <c r="L60" s="20"/>
      <c r="M60" s="555"/>
      <c r="N60" s="566"/>
      <c r="O60" s="555">
        <f t="shared" si="1"/>
        <v>0</v>
      </c>
      <c r="P60" s="567"/>
      <c r="Q60" s="568"/>
      <c r="T60" s="2"/>
      <c r="U60" s="20"/>
      <c r="V60" s="555"/>
      <c r="W60" s="566"/>
      <c r="X60" s="555">
        <f t="shared" si="2"/>
        <v>0</v>
      </c>
      <c r="Y60" s="567"/>
      <c r="Z60" s="568"/>
    </row>
    <row r="61" spans="2:26" x14ac:dyDescent="0.25">
      <c r="B61" s="2"/>
      <c r="C61" s="20"/>
      <c r="D61" s="555"/>
      <c r="E61" s="566"/>
      <c r="F61" s="555">
        <f t="shared" si="0"/>
        <v>0</v>
      </c>
      <c r="G61" s="567"/>
      <c r="H61" s="568"/>
      <c r="K61" s="2"/>
      <c r="L61" s="20"/>
      <c r="M61" s="555"/>
      <c r="N61" s="566"/>
      <c r="O61" s="555">
        <f t="shared" si="1"/>
        <v>0</v>
      </c>
      <c r="P61" s="567"/>
      <c r="Q61" s="568"/>
      <c r="T61" s="2"/>
      <c r="U61" s="20"/>
      <c r="V61" s="555"/>
      <c r="W61" s="566"/>
      <c r="X61" s="555">
        <f t="shared" si="2"/>
        <v>0</v>
      </c>
      <c r="Y61" s="567"/>
      <c r="Z61" s="568"/>
    </row>
    <row r="62" spans="2:26" x14ac:dyDescent="0.25">
      <c r="B62" s="2"/>
      <c r="C62" s="20"/>
      <c r="D62" s="555"/>
      <c r="E62" s="566"/>
      <c r="F62" s="555">
        <f t="shared" si="0"/>
        <v>0</v>
      </c>
      <c r="G62" s="567"/>
      <c r="H62" s="568"/>
      <c r="K62" s="2"/>
      <c r="L62" s="20"/>
      <c r="M62" s="555"/>
      <c r="N62" s="566"/>
      <c r="O62" s="555">
        <f t="shared" si="1"/>
        <v>0</v>
      </c>
      <c r="P62" s="567"/>
      <c r="Q62" s="568"/>
      <c r="T62" s="2"/>
      <c r="U62" s="20"/>
      <c r="V62" s="555"/>
      <c r="W62" s="566"/>
      <c r="X62" s="555">
        <f t="shared" si="2"/>
        <v>0</v>
      </c>
      <c r="Y62" s="567"/>
      <c r="Z62" s="568"/>
    </row>
    <row r="63" spans="2:26" x14ac:dyDescent="0.25">
      <c r="B63" s="2"/>
      <c r="C63" s="20"/>
      <c r="D63" s="555"/>
      <c r="E63" s="566"/>
      <c r="F63" s="555">
        <f t="shared" si="0"/>
        <v>0</v>
      </c>
      <c r="G63" s="567"/>
      <c r="H63" s="568"/>
      <c r="K63" s="2"/>
      <c r="L63" s="20"/>
      <c r="M63" s="555"/>
      <c r="N63" s="566"/>
      <c r="O63" s="555">
        <f t="shared" si="1"/>
        <v>0</v>
      </c>
      <c r="P63" s="567"/>
      <c r="Q63" s="568"/>
      <c r="T63" s="2"/>
      <c r="U63" s="20"/>
      <c r="V63" s="555"/>
      <c r="W63" s="566"/>
      <c r="X63" s="555">
        <f t="shared" si="2"/>
        <v>0</v>
      </c>
      <c r="Y63" s="567"/>
      <c r="Z63" s="568"/>
    </row>
    <row r="64" spans="2:26" x14ac:dyDescent="0.25">
      <c r="B64" s="2"/>
      <c r="C64" s="20"/>
      <c r="D64" s="555"/>
      <c r="E64" s="566"/>
      <c r="F64" s="555">
        <f t="shared" si="0"/>
        <v>0</v>
      </c>
      <c r="G64" s="567"/>
      <c r="H64" s="568"/>
      <c r="K64" s="2"/>
      <c r="L64" s="20"/>
      <c r="M64" s="555"/>
      <c r="N64" s="566"/>
      <c r="O64" s="555">
        <f t="shared" si="1"/>
        <v>0</v>
      </c>
      <c r="P64" s="567"/>
      <c r="Q64" s="568"/>
      <c r="T64" s="2"/>
      <c r="U64" s="20"/>
      <c r="V64" s="555"/>
      <c r="W64" s="566"/>
      <c r="X64" s="555">
        <f t="shared" si="2"/>
        <v>0</v>
      </c>
      <c r="Y64" s="567"/>
      <c r="Z64" s="568"/>
    </row>
    <row r="65" spans="2:26" x14ac:dyDescent="0.25">
      <c r="B65" s="2"/>
      <c r="C65" s="20"/>
      <c r="D65" s="555"/>
      <c r="E65" s="566"/>
      <c r="F65" s="555">
        <f t="shared" si="0"/>
        <v>0</v>
      </c>
      <c r="G65" s="567"/>
      <c r="H65" s="568"/>
      <c r="K65" s="2"/>
      <c r="L65" s="20"/>
      <c r="M65" s="555"/>
      <c r="N65" s="566"/>
      <c r="O65" s="555">
        <f t="shared" si="1"/>
        <v>0</v>
      </c>
      <c r="P65" s="567"/>
      <c r="Q65" s="568"/>
      <c r="T65" s="2"/>
      <c r="U65" s="20"/>
      <c r="V65" s="555"/>
      <c r="W65" s="566"/>
      <c r="X65" s="555">
        <f t="shared" si="2"/>
        <v>0</v>
      </c>
      <c r="Y65" s="567"/>
      <c r="Z65" s="568"/>
    </row>
    <row r="66" spans="2:26" x14ac:dyDescent="0.25">
      <c r="B66" s="2"/>
      <c r="C66" s="20"/>
      <c r="D66" s="555"/>
      <c r="E66" s="566"/>
      <c r="F66" s="555">
        <f t="shared" si="0"/>
        <v>0</v>
      </c>
      <c r="G66" s="567"/>
      <c r="H66" s="568"/>
      <c r="K66" s="2"/>
      <c r="L66" s="20"/>
      <c r="M66" s="555"/>
      <c r="N66" s="566"/>
      <c r="O66" s="555">
        <f t="shared" si="1"/>
        <v>0</v>
      </c>
      <c r="P66" s="567"/>
      <c r="Q66" s="568"/>
      <c r="T66" s="2"/>
      <c r="U66" s="20"/>
      <c r="V66" s="555"/>
      <c r="W66" s="566"/>
      <c r="X66" s="555">
        <f t="shared" si="2"/>
        <v>0</v>
      </c>
      <c r="Y66" s="567"/>
      <c r="Z66" s="568"/>
    </row>
    <row r="67" spans="2:26" x14ac:dyDescent="0.25">
      <c r="B67" s="2"/>
      <c r="C67" s="20"/>
      <c r="D67" s="260"/>
      <c r="E67" s="386"/>
      <c r="F67" s="260">
        <f t="shared" si="0"/>
        <v>0</v>
      </c>
      <c r="G67" s="387"/>
      <c r="H67" s="385"/>
      <c r="K67" s="2"/>
      <c r="L67" s="20"/>
      <c r="M67" s="260"/>
      <c r="N67" s="386"/>
      <c r="O67" s="260">
        <f t="shared" si="1"/>
        <v>0</v>
      </c>
      <c r="P67" s="387"/>
      <c r="Q67" s="385"/>
      <c r="T67" s="2"/>
      <c r="U67" s="20"/>
      <c r="V67" s="260"/>
      <c r="W67" s="386"/>
      <c r="X67" s="260">
        <f t="shared" si="2"/>
        <v>0</v>
      </c>
      <c r="Y67" s="387"/>
      <c r="Z67" s="385"/>
    </row>
    <row r="68" spans="2:26" x14ac:dyDescent="0.25">
      <c r="B68" s="2"/>
      <c r="C68" s="20"/>
      <c r="D68" s="260"/>
      <c r="E68" s="386"/>
      <c r="F68" s="260">
        <f t="shared" si="0"/>
        <v>0</v>
      </c>
      <c r="G68" s="387"/>
      <c r="H68" s="385"/>
      <c r="K68" s="2"/>
      <c r="L68" s="20"/>
      <c r="M68" s="260"/>
      <c r="N68" s="386"/>
      <c r="O68" s="260">
        <f t="shared" si="1"/>
        <v>0</v>
      </c>
      <c r="P68" s="387"/>
      <c r="Q68" s="385"/>
      <c r="T68" s="2"/>
      <c r="U68" s="20"/>
      <c r="V68" s="260"/>
      <c r="W68" s="386"/>
      <c r="X68" s="260">
        <f t="shared" si="2"/>
        <v>0</v>
      </c>
      <c r="Y68" s="387"/>
      <c r="Z68" s="385"/>
    </row>
    <row r="69" spans="2:26" x14ac:dyDescent="0.25">
      <c r="B69" s="2"/>
      <c r="C69" s="20"/>
      <c r="D69" s="260"/>
      <c r="E69" s="386"/>
      <c r="F69" s="260">
        <f t="shared" si="0"/>
        <v>0</v>
      </c>
      <c r="G69" s="387"/>
      <c r="H69" s="385"/>
      <c r="K69" s="2"/>
      <c r="L69" s="20"/>
      <c r="M69" s="260"/>
      <c r="N69" s="386"/>
      <c r="O69" s="260">
        <f t="shared" si="1"/>
        <v>0</v>
      </c>
      <c r="P69" s="387"/>
      <c r="Q69" s="385"/>
      <c r="T69" s="2"/>
      <c r="U69" s="20"/>
      <c r="V69" s="260"/>
      <c r="W69" s="386"/>
      <c r="X69" s="260">
        <f t="shared" si="2"/>
        <v>0</v>
      </c>
      <c r="Y69" s="387"/>
      <c r="Z69" s="385"/>
    </row>
    <row r="70" spans="2:26" x14ac:dyDescent="0.25">
      <c r="B70" s="2"/>
      <c r="C70" s="20"/>
      <c r="D70" s="260"/>
      <c r="E70" s="386"/>
      <c r="F70" s="260">
        <f t="shared" si="0"/>
        <v>0</v>
      </c>
      <c r="G70" s="387"/>
      <c r="H70" s="385"/>
      <c r="K70" s="2"/>
      <c r="L70" s="20"/>
      <c r="M70" s="260"/>
      <c r="N70" s="386"/>
      <c r="O70" s="260">
        <f t="shared" si="1"/>
        <v>0</v>
      </c>
      <c r="P70" s="387"/>
      <c r="Q70" s="385"/>
      <c r="T70" s="2"/>
      <c r="U70" s="20"/>
      <c r="V70" s="260"/>
      <c r="W70" s="386"/>
      <c r="X70" s="260">
        <f t="shared" si="2"/>
        <v>0</v>
      </c>
      <c r="Y70" s="387"/>
      <c r="Z70" s="385"/>
    </row>
    <row r="71" spans="2:26" x14ac:dyDescent="0.25">
      <c r="B71" s="2"/>
      <c r="C71" s="20"/>
      <c r="D71" s="260"/>
      <c r="E71" s="386"/>
      <c r="F71" s="260">
        <f t="shared" si="0"/>
        <v>0</v>
      </c>
      <c r="G71" s="387"/>
      <c r="H71" s="385"/>
      <c r="K71" s="2"/>
      <c r="L71" s="20"/>
      <c r="M71" s="260"/>
      <c r="N71" s="386"/>
      <c r="O71" s="260">
        <f t="shared" si="1"/>
        <v>0</v>
      </c>
      <c r="P71" s="387"/>
      <c r="Q71" s="385"/>
      <c r="T71" s="2"/>
      <c r="U71" s="20"/>
      <c r="V71" s="260"/>
      <c r="W71" s="386"/>
      <c r="X71" s="260">
        <f t="shared" si="2"/>
        <v>0</v>
      </c>
      <c r="Y71" s="387"/>
      <c r="Z71" s="385"/>
    </row>
    <row r="72" spans="2:26" x14ac:dyDescent="0.25">
      <c r="B72" s="2"/>
      <c r="C72" s="20"/>
      <c r="D72" s="260"/>
      <c r="E72" s="386"/>
      <c r="F72" s="260">
        <f t="shared" ref="F72:F95" si="3">D72</f>
        <v>0</v>
      </c>
      <c r="G72" s="387"/>
      <c r="H72" s="385"/>
      <c r="K72" s="2"/>
      <c r="L72" s="20"/>
      <c r="M72" s="260"/>
      <c r="N72" s="386"/>
      <c r="O72" s="260">
        <f t="shared" ref="O72:O95" si="4">M72</f>
        <v>0</v>
      </c>
      <c r="P72" s="387"/>
      <c r="Q72" s="385"/>
      <c r="T72" s="2"/>
      <c r="U72" s="20"/>
      <c r="V72" s="260"/>
      <c r="W72" s="386"/>
      <c r="X72" s="260">
        <f t="shared" ref="X72:X95" si="5">V72</f>
        <v>0</v>
      </c>
      <c r="Y72" s="387"/>
      <c r="Z72" s="385"/>
    </row>
    <row r="73" spans="2:26" x14ac:dyDescent="0.25">
      <c r="B73" s="2"/>
      <c r="C73" s="20"/>
      <c r="D73" s="260"/>
      <c r="E73" s="386"/>
      <c r="F73" s="260">
        <f t="shared" si="3"/>
        <v>0</v>
      </c>
      <c r="G73" s="387"/>
      <c r="H73" s="385"/>
      <c r="K73" s="2"/>
      <c r="L73" s="20"/>
      <c r="M73" s="260"/>
      <c r="N73" s="386"/>
      <c r="O73" s="260">
        <f t="shared" si="4"/>
        <v>0</v>
      </c>
      <c r="P73" s="387"/>
      <c r="Q73" s="385"/>
      <c r="T73" s="2"/>
      <c r="U73" s="20"/>
      <c r="V73" s="260"/>
      <c r="W73" s="386"/>
      <c r="X73" s="260">
        <f t="shared" si="5"/>
        <v>0</v>
      </c>
      <c r="Y73" s="387"/>
      <c r="Z73" s="385"/>
    </row>
    <row r="74" spans="2:26" x14ac:dyDescent="0.25">
      <c r="B74" s="2"/>
      <c r="C74" s="20"/>
      <c r="D74" s="260"/>
      <c r="E74" s="386"/>
      <c r="F74" s="260">
        <f t="shared" si="3"/>
        <v>0</v>
      </c>
      <c r="G74" s="387"/>
      <c r="H74" s="385"/>
      <c r="K74" s="2"/>
      <c r="L74" s="20"/>
      <c r="M74" s="260"/>
      <c r="N74" s="386"/>
      <c r="O74" s="260">
        <f t="shared" si="4"/>
        <v>0</v>
      </c>
      <c r="P74" s="387"/>
      <c r="Q74" s="385"/>
      <c r="T74" s="2"/>
      <c r="U74" s="20"/>
      <c r="V74" s="260"/>
      <c r="W74" s="386"/>
      <c r="X74" s="260">
        <f t="shared" si="5"/>
        <v>0</v>
      </c>
      <c r="Y74" s="387"/>
      <c r="Z74" s="385"/>
    </row>
    <row r="75" spans="2:26" x14ac:dyDescent="0.25">
      <c r="B75" s="2"/>
      <c r="C75" s="20"/>
      <c r="D75" s="260"/>
      <c r="E75" s="386"/>
      <c r="F75" s="260">
        <f t="shared" si="3"/>
        <v>0</v>
      </c>
      <c r="G75" s="387"/>
      <c r="H75" s="385"/>
      <c r="K75" s="2"/>
      <c r="L75" s="20"/>
      <c r="M75" s="260"/>
      <c r="N75" s="386"/>
      <c r="O75" s="260">
        <f t="shared" si="4"/>
        <v>0</v>
      </c>
      <c r="P75" s="387"/>
      <c r="Q75" s="385"/>
      <c r="T75" s="2"/>
      <c r="U75" s="20"/>
      <c r="V75" s="260"/>
      <c r="W75" s="386"/>
      <c r="X75" s="260">
        <f t="shared" si="5"/>
        <v>0</v>
      </c>
      <c r="Y75" s="387"/>
      <c r="Z75" s="385"/>
    </row>
    <row r="76" spans="2:26" x14ac:dyDescent="0.25">
      <c r="B76" s="2"/>
      <c r="C76" s="20"/>
      <c r="D76" s="260"/>
      <c r="E76" s="386"/>
      <c r="F76" s="260">
        <f t="shared" si="3"/>
        <v>0</v>
      </c>
      <c r="G76" s="387"/>
      <c r="H76" s="385"/>
      <c r="K76" s="2"/>
      <c r="L76" s="20"/>
      <c r="M76" s="260"/>
      <c r="N76" s="386"/>
      <c r="O76" s="260">
        <f t="shared" si="4"/>
        <v>0</v>
      </c>
      <c r="P76" s="387"/>
      <c r="Q76" s="385"/>
      <c r="T76" s="2"/>
      <c r="U76" s="20"/>
      <c r="V76" s="260"/>
      <c r="W76" s="386"/>
      <c r="X76" s="260">
        <f t="shared" si="5"/>
        <v>0</v>
      </c>
      <c r="Y76" s="387"/>
      <c r="Z76" s="385"/>
    </row>
    <row r="77" spans="2:26" x14ac:dyDescent="0.25">
      <c r="B77" s="2"/>
      <c r="C77" s="20"/>
      <c r="D77" s="260"/>
      <c r="E77" s="386"/>
      <c r="F77" s="260">
        <f t="shared" si="3"/>
        <v>0</v>
      </c>
      <c r="G77" s="387"/>
      <c r="H77" s="385"/>
      <c r="K77" s="2"/>
      <c r="L77" s="20"/>
      <c r="M77" s="260"/>
      <c r="N77" s="386"/>
      <c r="O77" s="260">
        <f t="shared" si="4"/>
        <v>0</v>
      </c>
      <c r="P77" s="387"/>
      <c r="Q77" s="385"/>
      <c r="T77" s="2"/>
      <c r="U77" s="20"/>
      <c r="V77" s="260"/>
      <c r="W77" s="386"/>
      <c r="X77" s="260">
        <f t="shared" si="5"/>
        <v>0</v>
      </c>
      <c r="Y77" s="387"/>
      <c r="Z77" s="385"/>
    </row>
    <row r="78" spans="2:26" x14ac:dyDescent="0.25">
      <c r="B78" s="2"/>
      <c r="C78" s="20"/>
      <c r="D78" s="260"/>
      <c r="E78" s="386"/>
      <c r="F78" s="260">
        <f t="shared" si="3"/>
        <v>0</v>
      </c>
      <c r="G78" s="387"/>
      <c r="H78" s="385"/>
      <c r="K78" s="2"/>
      <c r="L78" s="20"/>
      <c r="M78" s="260"/>
      <c r="N78" s="386"/>
      <c r="O78" s="260">
        <f t="shared" si="4"/>
        <v>0</v>
      </c>
      <c r="P78" s="387"/>
      <c r="Q78" s="385"/>
      <c r="T78" s="2"/>
      <c r="U78" s="20"/>
      <c r="V78" s="260"/>
      <c r="W78" s="386"/>
      <c r="X78" s="260">
        <f t="shared" si="5"/>
        <v>0</v>
      </c>
      <c r="Y78" s="387"/>
      <c r="Z78" s="385"/>
    </row>
    <row r="79" spans="2:26" x14ac:dyDescent="0.25">
      <c r="B79" s="2"/>
      <c r="C79" s="20"/>
      <c r="D79" s="260"/>
      <c r="E79" s="386"/>
      <c r="F79" s="260">
        <f t="shared" si="3"/>
        <v>0</v>
      </c>
      <c r="G79" s="387"/>
      <c r="H79" s="385"/>
      <c r="K79" s="2"/>
      <c r="L79" s="20"/>
      <c r="M79" s="260"/>
      <c r="N79" s="386"/>
      <c r="O79" s="260">
        <f t="shared" si="4"/>
        <v>0</v>
      </c>
      <c r="P79" s="387"/>
      <c r="Q79" s="385"/>
      <c r="T79" s="2"/>
      <c r="U79" s="20"/>
      <c r="V79" s="260"/>
      <c r="W79" s="386"/>
      <c r="X79" s="260">
        <f t="shared" si="5"/>
        <v>0</v>
      </c>
      <c r="Y79" s="387"/>
      <c r="Z79" s="385"/>
    </row>
    <row r="80" spans="2:26" x14ac:dyDescent="0.25">
      <c r="B80" s="2"/>
      <c r="C80" s="20"/>
      <c r="D80" s="260"/>
      <c r="E80" s="386"/>
      <c r="F80" s="260">
        <f t="shared" si="3"/>
        <v>0</v>
      </c>
      <c r="G80" s="387"/>
      <c r="H80" s="385"/>
      <c r="K80" s="2"/>
      <c r="L80" s="20"/>
      <c r="M80" s="260"/>
      <c r="N80" s="386"/>
      <c r="O80" s="260">
        <f t="shared" si="4"/>
        <v>0</v>
      </c>
      <c r="P80" s="387"/>
      <c r="Q80" s="385"/>
      <c r="T80" s="2"/>
      <c r="U80" s="20"/>
      <c r="V80" s="260"/>
      <c r="W80" s="386"/>
      <c r="X80" s="260">
        <f t="shared" si="5"/>
        <v>0</v>
      </c>
      <c r="Y80" s="387"/>
      <c r="Z80" s="385"/>
    </row>
    <row r="81" spans="1:26" x14ac:dyDescent="0.25">
      <c r="B81" s="2"/>
      <c r="C81" s="20"/>
      <c r="D81" s="260"/>
      <c r="E81" s="386"/>
      <c r="F81" s="260">
        <f t="shared" si="3"/>
        <v>0</v>
      </c>
      <c r="G81" s="387"/>
      <c r="H81" s="385"/>
      <c r="K81" s="2"/>
      <c r="L81" s="20"/>
      <c r="M81" s="260"/>
      <c r="N81" s="386"/>
      <c r="O81" s="260">
        <f t="shared" si="4"/>
        <v>0</v>
      </c>
      <c r="P81" s="387"/>
      <c r="Q81" s="385"/>
      <c r="T81" s="2"/>
      <c r="U81" s="20"/>
      <c r="V81" s="260"/>
      <c r="W81" s="386"/>
      <c r="X81" s="260">
        <f t="shared" si="5"/>
        <v>0</v>
      </c>
      <c r="Y81" s="387"/>
      <c r="Z81" s="385"/>
    </row>
    <row r="82" spans="1:26" x14ac:dyDescent="0.25">
      <c r="B82" s="2"/>
      <c r="C82" s="20"/>
      <c r="D82" s="260"/>
      <c r="E82" s="386"/>
      <c r="F82" s="260">
        <f t="shared" si="3"/>
        <v>0</v>
      </c>
      <c r="G82" s="387"/>
      <c r="H82" s="385"/>
      <c r="K82" s="2"/>
      <c r="L82" s="20"/>
      <c r="M82" s="260"/>
      <c r="N82" s="386"/>
      <c r="O82" s="260">
        <f t="shared" si="4"/>
        <v>0</v>
      </c>
      <c r="P82" s="387"/>
      <c r="Q82" s="385"/>
      <c r="T82" s="2"/>
      <c r="U82" s="20"/>
      <c r="V82" s="260"/>
      <c r="W82" s="386"/>
      <c r="X82" s="260">
        <f t="shared" si="5"/>
        <v>0</v>
      </c>
      <c r="Y82" s="387"/>
      <c r="Z82" s="385"/>
    </row>
    <row r="83" spans="1:26" x14ac:dyDescent="0.25">
      <c r="B83" s="2"/>
      <c r="C83" s="20"/>
      <c r="D83" s="260"/>
      <c r="E83" s="386"/>
      <c r="F83" s="260">
        <f t="shared" si="3"/>
        <v>0</v>
      </c>
      <c r="G83" s="387"/>
      <c r="H83" s="385"/>
      <c r="K83" s="2"/>
      <c r="L83" s="20"/>
      <c r="M83" s="260"/>
      <c r="N83" s="386"/>
      <c r="O83" s="260">
        <f t="shared" si="4"/>
        <v>0</v>
      </c>
      <c r="P83" s="387"/>
      <c r="Q83" s="385"/>
      <c r="T83" s="2"/>
      <c r="U83" s="20"/>
      <c r="V83" s="260"/>
      <c r="W83" s="386"/>
      <c r="X83" s="260">
        <f t="shared" si="5"/>
        <v>0</v>
      </c>
      <c r="Y83" s="387"/>
      <c r="Z83" s="385"/>
    </row>
    <row r="84" spans="1:26" x14ac:dyDescent="0.25">
      <c r="B84" s="2"/>
      <c r="C84" s="20"/>
      <c r="D84" s="260"/>
      <c r="E84" s="386"/>
      <c r="F84" s="260">
        <f t="shared" si="3"/>
        <v>0</v>
      </c>
      <c r="G84" s="387"/>
      <c r="H84" s="385"/>
      <c r="K84" s="2"/>
      <c r="L84" s="20"/>
      <c r="M84" s="260"/>
      <c r="N84" s="386"/>
      <c r="O84" s="260">
        <f t="shared" si="4"/>
        <v>0</v>
      </c>
      <c r="P84" s="387"/>
      <c r="Q84" s="385"/>
      <c r="T84" s="2"/>
      <c r="U84" s="20"/>
      <c r="V84" s="260"/>
      <c r="W84" s="386"/>
      <c r="X84" s="260">
        <f t="shared" si="5"/>
        <v>0</v>
      </c>
      <c r="Y84" s="387"/>
      <c r="Z84" s="385"/>
    </row>
    <row r="85" spans="1:26" x14ac:dyDescent="0.25">
      <c r="B85" s="2"/>
      <c r="C85" s="20"/>
      <c r="D85" s="260"/>
      <c r="E85" s="386"/>
      <c r="F85" s="260">
        <f t="shared" si="3"/>
        <v>0</v>
      </c>
      <c r="G85" s="387"/>
      <c r="H85" s="385"/>
      <c r="K85" s="2"/>
      <c r="L85" s="20"/>
      <c r="M85" s="260"/>
      <c r="N85" s="386"/>
      <c r="O85" s="260">
        <f t="shared" si="4"/>
        <v>0</v>
      </c>
      <c r="P85" s="387"/>
      <c r="Q85" s="385"/>
      <c r="T85" s="2"/>
      <c r="U85" s="20"/>
      <c r="V85" s="260"/>
      <c r="W85" s="386"/>
      <c r="X85" s="260">
        <f t="shared" si="5"/>
        <v>0</v>
      </c>
      <c r="Y85" s="387"/>
      <c r="Z85" s="385"/>
    </row>
    <row r="86" spans="1:26" x14ac:dyDescent="0.25">
      <c r="B86" s="2"/>
      <c r="C86" s="20"/>
      <c r="D86" s="260"/>
      <c r="E86" s="386"/>
      <c r="F86" s="260">
        <f t="shared" si="3"/>
        <v>0</v>
      </c>
      <c r="G86" s="387"/>
      <c r="H86" s="385"/>
      <c r="K86" s="2"/>
      <c r="L86" s="20"/>
      <c r="M86" s="260"/>
      <c r="N86" s="386"/>
      <c r="O86" s="260">
        <f t="shared" si="4"/>
        <v>0</v>
      </c>
      <c r="P86" s="387"/>
      <c r="Q86" s="385"/>
      <c r="T86" s="2"/>
      <c r="U86" s="20"/>
      <c r="V86" s="260"/>
      <c r="W86" s="386"/>
      <c r="X86" s="260">
        <f t="shared" si="5"/>
        <v>0</v>
      </c>
      <c r="Y86" s="387"/>
      <c r="Z86" s="385"/>
    </row>
    <row r="87" spans="1:26" x14ac:dyDescent="0.25">
      <c r="B87" s="2"/>
      <c r="C87" s="20"/>
      <c r="D87" s="260"/>
      <c r="E87" s="386"/>
      <c r="F87" s="260">
        <f t="shared" si="3"/>
        <v>0</v>
      </c>
      <c r="G87" s="387"/>
      <c r="H87" s="385"/>
      <c r="K87" s="2"/>
      <c r="L87" s="20"/>
      <c r="M87" s="260"/>
      <c r="N87" s="386"/>
      <c r="O87" s="260">
        <f t="shared" si="4"/>
        <v>0</v>
      </c>
      <c r="P87" s="387"/>
      <c r="Q87" s="385"/>
      <c r="T87" s="2"/>
      <c r="U87" s="20"/>
      <c r="V87" s="260"/>
      <c r="W87" s="386"/>
      <c r="X87" s="260">
        <f t="shared" si="5"/>
        <v>0</v>
      </c>
      <c r="Y87" s="387"/>
      <c r="Z87" s="385"/>
    </row>
    <row r="88" spans="1:26" x14ac:dyDescent="0.25">
      <c r="B88" s="2"/>
      <c r="C88" s="20"/>
      <c r="D88" s="260"/>
      <c r="E88" s="386"/>
      <c r="F88" s="260">
        <f t="shared" si="3"/>
        <v>0</v>
      </c>
      <c r="G88" s="387"/>
      <c r="H88" s="385"/>
      <c r="K88" s="2"/>
      <c r="L88" s="20"/>
      <c r="M88" s="260"/>
      <c r="N88" s="386"/>
      <c r="O88" s="260">
        <f t="shared" si="4"/>
        <v>0</v>
      </c>
      <c r="P88" s="387"/>
      <c r="Q88" s="385"/>
      <c r="T88" s="2"/>
      <c r="U88" s="20"/>
      <c r="V88" s="260"/>
      <c r="W88" s="386"/>
      <c r="X88" s="260">
        <f t="shared" si="5"/>
        <v>0</v>
      </c>
      <c r="Y88" s="387"/>
      <c r="Z88" s="385"/>
    </row>
    <row r="89" spans="1:26" x14ac:dyDescent="0.25">
      <c r="B89" s="2"/>
      <c r="C89" s="20"/>
      <c r="D89" s="260"/>
      <c r="E89" s="386"/>
      <c r="F89" s="260">
        <f t="shared" si="3"/>
        <v>0</v>
      </c>
      <c r="G89" s="387"/>
      <c r="H89" s="385"/>
      <c r="K89" s="2"/>
      <c r="L89" s="20"/>
      <c r="M89" s="260"/>
      <c r="N89" s="386"/>
      <c r="O89" s="260">
        <f t="shared" si="4"/>
        <v>0</v>
      </c>
      <c r="P89" s="387"/>
      <c r="Q89" s="385"/>
      <c r="T89" s="2"/>
      <c r="U89" s="20"/>
      <c r="V89" s="260"/>
      <c r="W89" s="386"/>
      <c r="X89" s="260">
        <f t="shared" si="5"/>
        <v>0</v>
      </c>
      <c r="Y89" s="387"/>
      <c r="Z89" s="385"/>
    </row>
    <row r="90" spans="1:26" x14ac:dyDescent="0.25">
      <c r="B90" s="2"/>
      <c r="C90" s="20"/>
      <c r="D90" s="260"/>
      <c r="E90" s="386"/>
      <c r="F90" s="260">
        <f t="shared" si="3"/>
        <v>0</v>
      </c>
      <c r="G90" s="387"/>
      <c r="H90" s="385"/>
      <c r="K90" s="2"/>
      <c r="L90" s="20"/>
      <c r="M90" s="260"/>
      <c r="N90" s="386"/>
      <c r="O90" s="260">
        <f t="shared" si="4"/>
        <v>0</v>
      </c>
      <c r="P90" s="387"/>
      <c r="Q90" s="385"/>
      <c r="T90" s="2"/>
      <c r="U90" s="20"/>
      <c r="V90" s="260"/>
      <c r="W90" s="386"/>
      <c r="X90" s="260">
        <f t="shared" si="5"/>
        <v>0</v>
      </c>
      <c r="Y90" s="387"/>
      <c r="Z90" s="385"/>
    </row>
    <row r="91" spans="1:26" x14ac:dyDescent="0.25">
      <c r="B91" s="2"/>
      <c r="C91" s="20"/>
      <c r="D91" s="260"/>
      <c r="E91" s="386"/>
      <c r="F91" s="260">
        <f t="shared" si="3"/>
        <v>0</v>
      </c>
      <c r="G91" s="387"/>
      <c r="H91" s="385"/>
      <c r="K91" s="2"/>
      <c r="L91" s="20"/>
      <c r="M91" s="260"/>
      <c r="N91" s="386"/>
      <c r="O91" s="260">
        <f t="shared" si="4"/>
        <v>0</v>
      </c>
      <c r="P91" s="387"/>
      <c r="Q91" s="385"/>
      <c r="T91" s="2"/>
      <c r="U91" s="20"/>
      <c r="V91" s="260"/>
      <c r="W91" s="386"/>
      <c r="X91" s="260">
        <f t="shared" si="5"/>
        <v>0</v>
      </c>
      <c r="Y91" s="387"/>
      <c r="Z91" s="385"/>
    </row>
    <row r="92" spans="1:26" x14ac:dyDescent="0.25">
      <c r="B92" s="2"/>
      <c r="C92" s="20"/>
      <c r="D92" s="260"/>
      <c r="E92" s="386"/>
      <c r="F92" s="260">
        <f t="shared" si="3"/>
        <v>0</v>
      </c>
      <c r="G92" s="387"/>
      <c r="H92" s="385"/>
      <c r="K92" s="2"/>
      <c r="L92" s="20"/>
      <c r="M92" s="260"/>
      <c r="N92" s="386"/>
      <c r="O92" s="260">
        <f t="shared" si="4"/>
        <v>0</v>
      </c>
      <c r="P92" s="387"/>
      <c r="Q92" s="385"/>
      <c r="T92" s="2"/>
      <c r="U92" s="20"/>
      <c r="V92" s="260"/>
      <c r="W92" s="386"/>
      <c r="X92" s="260">
        <f t="shared" si="5"/>
        <v>0</v>
      </c>
      <c r="Y92" s="387"/>
      <c r="Z92" s="385"/>
    </row>
    <row r="93" spans="1:26" x14ac:dyDescent="0.25">
      <c r="B93" s="2"/>
      <c r="C93" s="20"/>
      <c r="D93" s="260"/>
      <c r="E93" s="386"/>
      <c r="F93" s="260">
        <f t="shared" si="3"/>
        <v>0</v>
      </c>
      <c r="G93" s="387"/>
      <c r="H93" s="385"/>
      <c r="K93" s="2"/>
      <c r="L93" s="20"/>
      <c r="M93" s="260"/>
      <c r="N93" s="386"/>
      <c r="O93" s="260">
        <f t="shared" si="4"/>
        <v>0</v>
      </c>
      <c r="P93" s="387"/>
      <c r="Q93" s="385"/>
      <c r="T93" s="2"/>
      <c r="U93" s="20"/>
      <c r="V93" s="260"/>
      <c r="W93" s="386"/>
      <c r="X93" s="260">
        <f t="shared" si="5"/>
        <v>0</v>
      </c>
      <c r="Y93" s="387"/>
      <c r="Z93" s="385"/>
    </row>
    <row r="94" spans="1:26" ht="15.75" thickBot="1" x14ac:dyDescent="0.3">
      <c r="A94" s="251"/>
      <c r="B94" s="2"/>
      <c r="C94" s="20"/>
      <c r="D94" s="260"/>
      <c r="E94" s="386"/>
      <c r="F94" s="260">
        <f t="shared" si="3"/>
        <v>0</v>
      </c>
      <c r="G94" s="387"/>
      <c r="H94" s="385"/>
      <c r="J94" s="251"/>
      <c r="K94" s="2"/>
      <c r="L94" s="20"/>
      <c r="M94" s="260"/>
      <c r="N94" s="386"/>
      <c r="O94" s="260">
        <f t="shared" si="4"/>
        <v>0</v>
      </c>
      <c r="P94" s="387"/>
      <c r="Q94" s="385"/>
      <c r="S94" s="251"/>
      <c r="T94" s="2"/>
      <c r="U94" s="20"/>
      <c r="V94" s="260"/>
      <c r="W94" s="386"/>
      <c r="X94" s="260">
        <f t="shared" si="5"/>
        <v>0</v>
      </c>
      <c r="Y94" s="387"/>
      <c r="Z94" s="385"/>
    </row>
    <row r="95" spans="1:26" ht="16.5" thickTop="1" thickBot="1" x14ac:dyDescent="0.3">
      <c r="B95" s="3"/>
      <c r="C95" s="47"/>
      <c r="D95" s="388"/>
      <c r="E95" s="389"/>
      <c r="F95" s="388">
        <f t="shared" si="3"/>
        <v>0</v>
      </c>
      <c r="G95" s="486"/>
      <c r="H95" s="487"/>
      <c r="K95" s="3"/>
      <c r="L95" s="47"/>
      <c r="M95" s="388"/>
      <c r="N95" s="389"/>
      <c r="O95" s="388">
        <f t="shared" si="4"/>
        <v>0</v>
      </c>
      <c r="P95" s="486"/>
      <c r="Q95" s="487"/>
      <c r="T95" s="3"/>
      <c r="U95" s="47"/>
      <c r="V95" s="388"/>
      <c r="W95" s="389"/>
      <c r="X95" s="388">
        <f t="shared" si="5"/>
        <v>0</v>
      </c>
      <c r="Y95" s="486"/>
      <c r="Z95" s="487"/>
    </row>
    <row r="96" spans="1:26" x14ac:dyDescent="0.25">
      <c r="C96" s="82">
        <f>SUM(C8:C95)</f>
        <v>265</v>
      </c>
      <c r="D96" s="435">
        <f>SUM(D9:D95)</f>
        <v>4165.03</v>
      </c>
      <c r="E96" s="436"/>
      <c r="F96" s="435">
        <f>SUM(F8:F95)</f>
        <v>5013.0100000000011</v>
      </c>
      <c r="G96" s="436"/>
      <c r="H96" s="436"/>
      <c r="L96" s="82">
        <f>SUM(L8:L95)</f>
        <v>1</v>
      </c>
      <c r="M96" s="435">
        <f>SUM(M9:M95)</f>
        <v>0</v>
      </c>
      <c r="N96" s="436"/>
      <c r="O96" s="435">
        <f>SUM(O8:O95)</f>
        <v>902.6</v>
      </c>
      <c r="P96" s="436"/>
      <c r="Q96" s="436"/>
      <c r="U96" s="82">
        <f>SUM(U8:U95)</f>
        <v>0</v>
      </c>
      <c r="V96" s="435">
        <f>SUM(V9:V95)</f>
        <v>0</v>
      </c>
      <c r="W96" s="436"/>
      <c r="X96" s="435">
        <f>SUM(X8:X95)</f>
        <v>0</v>
      </c>
      <c r="Y96" s="436"/>
      <c r="Z96" s="436"/>
    </row>
    <row r="97" spans="2:23" x14ac:dyDescent="0.25">
      <c r="C97" s="217"/>
      <c r="L97" s="217"/>
      <c r="U97" s="217"/>
    </row>
    <row r="98" spans="2:23" ht="15.75" thickBot="1" x14ac:dyDescent="0.3">
      <c r="B98" s="170"/>
      <c r="K98" s="170"/>
      <c r="T98" s="170"/>
    </row>
    <row r="99" spans="2:23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0</v>
      </c>
      <c r="T99" s="178"/>
      <c r="V99" s="61" t="s">
        <v>4</v>
      </c>
      <c r="W99" s="93">
        <f>X5-U96+X4+X6</f>
        <v>50</v>
      </c>
    </row>
    <row r="100" spans="2:23" ht="15.75" thickBot="1" x14ac:dyDescent="0.3">
      <c r="B100" s="264"/>
      <c r="K100" s="264"/>
      <c r="T100" s="264"/>
    </row>
    <row r="101" spans="2:23" ht="15.75" thickBot="1" x14ac:dyDescent="0.3">
      <c r="B101" s="178"/>
      <c r="C101" s="725" t="s">
        <v>11</v>
      </c>
      <c r="D101" s="726"/>
      <c r="E101" s="95">
        <f>E5-F96+E4+E6</f>
        <v>15.989999999998982</v>
      </c>
      <c r="K101" s="178"/>
      <c r="L101" s="725" t="s">
        <v>11</v>
      </c>
      <c r="M101" s="726"/>
      <c r="N101" s="95">
        <f>N5-O96+N4+N6</f>
        <v>0</v>
      </c>
      <c r="T101" s="178"/>
      <c r="U101" s="725" t="s">
        <v>11</v>
      </c>
      <c r="V101" s="726"/>
      <c r="W101" s="95">
        <f>W5-X96+W4+W6</f>
        <v>1025.99</v>
      </c>
    </row>
  </sheetData>
  <mergeCells count="6"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C1" workbookViewId="0">
      <pane ySplit="7" topLeftCell="A33" activePane="bottomLeft" state="frozen"/>
      <selection pane="bottomLeft" activeCell="J2" sqref="J1:Q10485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29" t="s">
        <v>276</v>
      </c>
      <c r="B1" s="729"/>
      <c r="C1" s="729"/>
      <c r="D1" s="729"/>
      <c r="E1" s="729"/>
      <c r="F1" s="729"/>
      <c r="G1" s="729"/>
      <c r="H1" s="191">
        <v>1</v>
      </c>
      <c r="J1" s="734" t="s">
        <v>294</v>
      </c>
      <c r="K1" s="734"/>
      <c r="L1" s="734"/>
      <c r="M1" s="734"/>
      <c r="N1" s="734"/>
      <c r="O1" s="734"/>
      <c r="P1" s="734"/>
      <c r="Q1" s="191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2" t="s">
        <v>2</v>
      </c>
      <c r="N3" s="12" t="s">
        <v>3</v>
      </c>
      <c r="O3" s="226" t="s">
        <v>4</v>
      </c>
      <c r="P3" s="69" t="s">
        <v>12</v>
      </c>
      <c r="Q3" s="46" t="s">
        <v>11</v>
      </c>
    </row>
    <row r="4" spans="1:17" ht="16.5" thickTop="1" thickBot="1" x14ac:dyDescent="0.3">
      <c r="A4" s="133" t="s">
        <v>109</v>
      </c>
      <c r="B4" s="15"/>
      <c r="C4" s="24"/>
      <c r="D4" s="64"/>
      <c r="E4" s="104">
        <v>2005.6</v>
      </c>
      <c r="F4" s="327">
        <v>184</v>
      </c>
      <c r="G4" s="16"/>
      <c r="H4" s="16"/>
      <c r="J4" s="133"/>
      <c r="K4" s="15"/>
      <c r="L4" s="24"/>
      <c r="M4" s="64"/>
      <c r="N4" s="104"/>
      <c r="O4" s="327"/>
      <c r="P4" s="16"/>
      <c r="Q4" s="16"/>
    </row>
    <row r="5" spans="1:17" ht="15" customHeight="1" x14ac:dyDescent="0.25">
      <c r="A5" s="421" t="s">
        <v>43</v>
      </c>
      <c r="B5" s="730" t="s">
        <v>93</v>
      </c>
      <c r="C5" s="75"/>
      <c r="D5" s="240">
        <v>42110</v>
      </c>
      <c r="E5" s="94">
        <v>17440</v>
      </c>
      <c r="F5" s="150">
        <v>1600</v>
      </c>
      <c r="G5" s="336">
        <f>F92</f>
        <v>13864.800000000003</v>
      </c>
      <c r="H5" s="99">
        <f>E4+E5+E6-G5</f>
        <v>5580.7999999999956</v>
      </c>
      <c r="J5" s="421" t="s">
        <v>43</v>
      </c>
      <c r="K5" s="730" t="s">
        <v>93</v>
      </c>
      <c r="L5" s="75"/>
      <c r="M5" s="240">
        <v>42214</v>
      </c>
      <c r="N5" s="689">
        <v>5682.61</v>
      </c>
      <c r="O5" s="327">
        <v>522</v>
      </c>
      <c r="P5" s="336">
        <f>O92</f>
        <v>0</v>
      </c>
      <c r="Q5" s="99">
        <f>N4+N5+N6-P5</f>
        <v>8545.6899999999987</v>
      </c>
    </row>
    <row r="6" spans="1:17" ht="16.5" thickBot="1" x14ac:dyDescent="0.3">
      <c r="A6" s="16"/>
      <c r="B6" s="731"/>
      <c r="C6" s="16"/>
      <c r="D6" s="64"/>
      <c r="E6" s="328"/>
      <c r="F6" s="329"/>
      <c r="G6" s="16"/>
      <c r="J6" s="16"/>
      <c r="K6" s="731"/>
      <c r="L6" s="16"/>
      <c r="M6" s="64"/>
      <c r="N6" s="328">
        <v>2863.08</v>
      </c>
      <c r="O6" s="688">
        <v>263</v>
      </c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3" t="s">
        <v>3</v>
      </c>
      <c r="N7" s="28" t="s">
        <v>2</v>
      </c>
      <c r="O7" s="228" t="s">
        <v>9</v>
      </c>
      <c r="P7" s="29" t="s">
        <v>15</v>
      </c>
      <c r="Q7" s="37"/>
    </row>
    <row r="8" spans="1:17" ht="15.75" thickTop="1" x14ac:dyDescent="0.25">
      <c r="A8" s="2"/>
      <c r="B8" s="404">
        <v>10.9</v>
      </c>
      <c r="C8" s="20">
        <v>10</v>
      </c>
      <c r="D8" s="364">
        <f t="shared" ref="D8:D9" si="0">C8*B8</f>
        <v>109</v>
      </c>
      <c r="E8" s="239">
        <v>42101</v>
      </c>
      <c r="F8" s="114">
        <f t="shared" ref="F8:F9" si="1">D8</f>
        <v>109</v>
      </c>
      <c r="G8" s="115" t="s">
        <v>118</v>
      </c>
      <c r="H8" s="116">
        <v>780</v>
      </c>
      <c r="J8" s="2"/>
      <c r="K8" s="404">
        <v>10.9</v>
      </c>
      <c r="L8" s="20"/>
      <c r="M8" s="364">
        <f t="shared" ref="M8:M21" si="2">L8*K8</f>
        <v>0</v>
      </c>
      <c r="N8" s="239"/>
      <c r="O8" s="114">
        <f t="shared" ref="O8:O71" si="3">M8</f>
        <v>0</v>
      </c>
      <c r="P8" s="115"/>
      <c r="Q8" s="116"/>
    </row>
    <row r="9" spans="1:17" x14ac:dyDescent="0.25">
      <c r="A9" s="2"/>
      <c r="B9" s="404">
        <v>10.9</v>
      </c>
      <c r="C9" s="20">
        <v>10</v>
      </c>
      <c r="D9" s="364">
        <f t="shared" si="0"/>
        <v>109</v>
      </c>
      <c r="E9" s="180">
        <v>42103</v>
      </c>
      <c r="F9" s="114">
        <f t="shared" si="1"/>
        <v>109</v>
      </c>
      <c r="G9" s="115" t="s">
        <v>120</v>
      </c>
      <c r="H9" s="116">
        <v>780</v>
      </c>
      <c r="J9" s="2"/>
      <c r="K9" s="404">
        <v>10.9</v>
      </c>
      <c r="L9" s="20"/>
      <c r="M9" s="364">
        <f t="shared" si="2"/>
        <v>0</v>
      </c>
      <c r="N9" s="180"/>
      <c r="O9" s="114">
        <f t="shared" si="3"/>
        <v>0</v>
      </c>
      <c r="P9" s="115"/>
      <c r="Q9" s="116"/>
    </row>
    <row r="10" spans="1:17" x14ac:dyDescent="0.25">
      <c r="A10" s="2"/>
      <c r="B10" s="404">
        <v>10.9</v>
      </c>
      <c r="C10" s="20">
        <v>60</v>
      </c>
      <c r="D10" s="532">
        <f t="shared" ref="D10:D21" si="4">C10*B10</f>
        <v>654</v>
      </c>
      <c r="E10" s="533">
        <v>42100</v>
      </c>
      <c r="F10" s="534">
        <f t="shared" ref="F10:F91" si="5">D10</f>
        <v>654</v>
      </c>
      <c r="G10" s="535" t="s">
        <v>117</v>
      </c>
      <c r="H10" s="531">
        <v>780</v>
      </c>
      <c r="J10" s="2"/>
      <c r="K10" s="404">
        <v>10.9</v>
      </c>
      <c r="L10" s="20"/>
      <c r="M10" s="532">
        <f t="shared" si="2"/>
        <v>0</v>
      </c>
      <c r="N10" s="533"/>
      <c r="O10" s="534">
        <f t="shared" si="3"/>
        <v>0</v>
      </c>
      <c r="P10" s="535"/>
      <c r="Q10" s="531"/>
    </row>
    <row r="11" spans="1:17" x14ac:dyDescent="0.25">
      <c r="A11" s="2"/>
      <c r="B11" s="404">
        <v>10.9</v>
      </c>
      <c r="C11" s="20">
        <v>10</v>
      </c>
      <c r="D11" s="364">
        <f t="shared" si="4"/>
        <v>109</v>
      </c>
      <c r="E11" s="180">
        <v>42102</v>
      </c>
      <c r="F11" s="114">
        <f t="shared" si="5"/>
        <v>109</v>
      </c>
      <c r="G11" s="115" t="s">
        <v>119</v>
      </c>
      <c r="H11" s="116">
        <v>780</v>
      </c>
      <c r="J11" s="2"/>
      <c r="K11" s="404">
        <v>10.9</v>
      </c>
      <c r="L11" s="20"/>
      <c r="M11" s="364">
        <f t="shared" si="2"/>
        <v>0</v>
      </c>
      <c r="N11" s="180"/>
      <c r="O11" s="114">
        <f t="shared" si="3"/>
        <v>0</v>
      </c>
      <c r="P11" s="115"/>
      <c r="Q11" s="116"/>
    </row>
    <row r="12" spans="1:17" x14ac:dyDescent="0.25">
      <c r="A12" s="157" t="s">
        <v>33</v>
      </c>
      <c r="B12" s="404">
        <v>10.9</v>
      </c>
      <c r="C12" s="20">
        <v>10</v>
      </c>
      <c r="D12" s="364">
        <f t="shared" si="4"/>
        <v>109</v>
      </c>
      <c r="E12" s="180">
        <v>42104</v>
      </c>
      <c r="F12" s="114">
        <f t="shared" si="5"/>
        <v>109</v>
      </c>
      <c r="G12" s="115" t="s">
        <v>121</v>
      </c>
      <c r="H12" s="116">
        <v>780</v>
      </c>
      <c r="J12" s="157" t="s">
        <v>33</v>
      </c>
      <c r="K12" s="404">
        <v>10.9</v>
      </c>
      <c r="L12" s="20"/>
      <c r="M12" s="364">
        <f t="shared" si="2"/>
        <v>0</v>
      </c>
      <c r="N12" s="180"/>
      <c r="O12" s="114">
        <f t="shared" si="3"/>
        <v>0</v>
      </c>
      <c r="P12" s="115"/>
      <c r="Q12" s="116"/>
    </row>
    <row r="13" spans="1:17" x14ac:dyDescent="0.25">
      <c r="A13" s="158"/>
      <c r="B13" s="404">
        <v>10.9</v>
      </c>
      <c r="C13" s="20">
        <v>54</v>
      </c>
      <c r="D13" s="364">
        <f t="shared" si="4"/>
        <v>588.6</v>
      </c>
      <c r="E13" s="239">
        <v>42107</v>
      </c>
      <c r="F13" s="114">
        <f t="shared" si="5"/>
        <v>588.6</v>
      </c>
      <c r="G13" s="115" t="s">
        <v>124</v>
      </c>
      <c r="H13" s="116">
        <v>780</v>
      </c>
      <c r="J13" s="158"/>
      <c r="K13" s="404">
        <v>10.9</v>
      </c>
      <c r="L13" s="20"/>
      <c r="M13" s="364">
        <f t="shared" si="2"/>
        <v>0</v>
      </c>
      <c r="N13" s="239"/>
      <c r="O13" s="114">
        <f t="shared" si="3"/>
        <v>0</v>
      </c>
      <c r="P13" s="115"/>
      <c r="Q13" s="116"/>
    </row>
    <row r="14" spans="1:17" x14ac:dyDescent="0.25">
      <c r="A14" s="164"/>
      <c r="B14" s="404">
        <v>10.9</v>
      </c>
      <c r="C14" s="20">
        <v>50</v>
      </c>
      <c r="D14" s="364">
        <f t="shared" si="4"/>
        <v>545</v>
      </c>
      <c r="E14" s="239">
        <v>42111</v>
      </c>
      <c r="F14" s="114">
        <f t="shared" si="5"/>
        <v>545</v>
      </c>
      <c r="G14" s="115" t="s">
        <v>128</v>
      </c>
      <c r="H14" s="116">
        <v>780</v>
      </c>
      <c r="J14" s="164"/>
      <c r="K14" s="404">
        <v>10.9</v>
      </c>
      <c r="L14" s="20"/>
      <c r="M14" s="364">
        <f t="shared" si="2"/>
        <v>0</v>
      </c>
      <c r="N14" s="239"/>
      <c r="O14" s="114">
        <f t="shared" si="3"/>
        <v>0</v>
      </c>
      <c r="P14" s="115"/>
      <c r="Q14" s="116"/>
    </row>
    <row r="15" spans="1:17" x14ac:dyDescent="0.25">
      <c r="A15" s="159" t="s">
        <v>34</v>
      </c>
      <c r="B15" s="404">
        <v>10.9</v>
      </c>
      <c r="C15" s="20">
        <v>10</v>
      </c>
      <c r="D15" s="364">
        <f t="shared" si="4"/>
        <v>109</v>
      </c>
      <c r="E15" s="239">
        <v>42112</v>
      </c>
      <c r="F15" s="114">
        <f t="shared" si="5"/>
        <v>109</v>
      </c>
      <c r="G15" s="115" t="s">
        <v>129</v>
      </c>
      <c r="H15" s="116">
        <v>780</v>
      </c>
      <c r="J15" s="159" t="s">
        <v>34</v>
      </c>
      <c r="K15" s="404">
        <v>10.9</v>
      </c>
      <c r="L15" s="20"/>
      <c r="M15" s="364">
        <f t="shared" si="2"/>
        <v>0</v>
      </c>
      <c r="N15" s="239"/>
      <c r="O15" s="114">
        <f t="shared" si="3"/>
        <v>0</v>
      </c>
      <c r="P15" s="115"/>
      <c r="Q15" s="116"/>
    </row>
    <row r="16" spans="1:17" x14ac:dyDescent="0.25">
      <c r="A16" s="158"/>
      <c r="B16" s="404">
        <v>10.9</v>
      </c>
      <c r="C16" s="20">
        <v>5</v>
      </c>
      <c r="D16" s="364">
        <f t="shared" si="4"/>
        <v>54.5</v>
      </c>
      <c r="E16" s="180">
        <v>42112</v>
      </c>
      <c r="F16" s="114">
        <f t="shared" si="5"/>
        <v>54.5</v>
      </c>
      <c r="G16" s="115" t="s">
        <v>130</v>
      </c>
      <c r="H16" s="116">
        <v>780</v>
      </c>
      <c r="J16" s="158"/>
      <c r="K16" s="404">
        <v>10.9</v>
      </c>
      <c r="L16" s="20"/>
      <c r="M16" s="364">
        <f t="shared" si="2"/>
        <v>0</v>
      </c>
      <c r="N16" s="180"/>
      <c r="O16" s="114">
        <f t="shared" si="3"/>
        <v>0</v>
      </c>
      <c r="P16" s="115"/>
      <c r="Q16" s="116"/>
    </row>
    <row r="17" spans="1:17" x14ac:dyDescent="0.25">
      <c r="A17" s="164"/>
      <c r="B17" s="404">
        <v>10.9</v>
      </c>
      <c r="C17" s="20">
        <v>50</v>
      </c>
      <c r="D17" s="364">
        <f t="shared" si="4"/>
        <v>545</v>
      </c>
      <c r="E17" s="180">
        <v>42114</v>
      </c>
      <c r="F17" s="114">
        <f t="shared" si="5"/>
        <v>545</v>
      </c>
      <c r="G17" s="365" t="s">
        <v>132</v>
      </c>
      <c r="H17" s="116">
        <v>780</v>
      </c>
      <c r="J17" s="164"/>
      <c r="K17" s="404">
        <v>10.9</v>
      </c>
      <c r="L17" s="20"/>
      <c r="M17" s="364">
        <f t="shared" si="2"/>
        <v>0</v>
      </c>
      <c r="N17" s="180"/>
      <c r="O17" s="114">
        <f t="shared" si="3"/>
        <v>0</v>
      </c>
      <c r="P17" s="365"/>
      <c r="Q17" s="116"/>
    </row>
    <row r="18" spans="1:17" x14ac:dyDescent="0.25">
      <c r="A18" s="2"/>
      <c r="B18" s="404">
        <v>10.9</v>
      </c>
      <c r="C18" s="20">
        <v>10</v>
      </c>
      <c r="D18" s="364">
        <f t="shared" si="4"/>
        <v>109</v>
      </c>
      <c r="E18" s="180">
        <v>42117</v>
      </c>
      <c r="F18" s="114">
        <f t="shared" si="5"/>
        <v>109</v>
      </c>
      <c r="G18" s="115" t="s">
        <v>135</v>
      </c>
      <c r="H18" s="116">
        <v>780</v>
      </c>
      <c r="J18" s="2"/>
      <c r="K18" s="404">
        <v>10.9</v>
      </c>
      <c r="L18" s="20"/>
      <c r="M18" s="364">
        <f t="shared" si="2"/>
        <v>0</v>
      </c>
      <c r="N18" s="180"/>
      <c r="O18" s="114">
        <f t="shared" si="3"/>
        <v>0</v>
      </c>
      <c r="P18" s="115"/>
      <c r="Q18" s="116"/>
    </row>
    <row r="19" spans="1:17" x14ac:dyDescent="0.25">
      <c r="A19" s="2"/>
      <c r="B19" s="404">
        <v>10.9</v>
      </c>
      <c r="C19" s="20">
        <v>64</v>
      </c>
      <c r="D19" s="364">
        <f t="shared" si="4"/>
        <v>697.6</v>
      </c>
      <c r="E19" s="180">
        <v>42118</v>
      </c>
      <c r="F19" s="114">
        <f t="shared" si="5"/>
        <v>697.6</v>
      </c>
      <c r="G19" s="115" t="s">
        <v>139</v>
      </c>
      <c r="H19" s="116">
        <v>780</v>
      </c>
      <c r="J19" s="2"/>
      <c r="K19" s="404">
        <v>10.9</v>
      </c>
      <c r="L19" s="20"/>
      <c r="M19" s="364">
        <f t="shared" si="2"/>
        <v>0</v>
      </c>
      <c r="N19" s="180"/>
      <c r="O19" s="114">
        <f t="shared" si="3"/>
        <v>0</v>
      </c>
      <c r="P19" s="115"/>
      <c r="Q19" s="116"/>
    </row>
    <row r="20" spans="1:17" x14ac:dyDescent="0.25">
      <c r="A20" s="2"/>
      <c r="B20" s="404">
        <v>10.9</v>
      </c>
      <c r="C20" s="20">
        <v>10</v>
      </c>
      <c r="D20" s="364">
        <f t="shared" si="4"/>
        <v>109</v>
      </c>
      <c r="E20" s="239">
        <v>42119</v>
      </c>
      <c r="F20" s="114">
        <f t="shared" si="5"/>
        <v>109</v>
      </c>
      <c r="G20" s="115" t="s">
        <v>140</v>
      </c>
      <c r="H20" s="116">
        <v>780</v>
      </c>
      <c r="J20" s="2"/>
      <c r="K20" s="404">
        <v>10.9</v>
      </c>
      <c r="L20" s="20"/>
      <c r="M20" s="364">
        <f t="shared" si="2"/>
        <v>0</v>
      </c>
      <c r="N20" s="239"/>
      <c r="O20" s="114">
        <f t="shared" si="3"/>
        <v>0</v>
      </c>
      <c r="P20" s="115"/>
      <c r="Q20" s="116"/>
    </row>
    <row r="21" spans="1:17" x14ac:dyDescent="0.25">
      <c r="A21" s="2"/>
      <c r="B21" s="404">
        <v>10.9</v>
      </c>
      <c r="C21" s="20">
        <v>10</v>
      </c>
      <c r="D21" s="364">
        <f t="shared" si="4"/>
        <v>109</v>
      </c>
      <c r="E21" s="239">
        <v>42124</v>
      </c>
      <c r="F21" s="114">
        <f t="shared" si="5"/>
        <v>109</v>
      </c>
      <c r="G21" s="115" t="s">
        <v>148</v>
      </c>
      <c r="H21" s="116">
        <v>780</v>
      </c>
      <c r="J21" s="2"/>
      <c r="K21" s="404">
        <v>10.9</v>
      </c>
      <c r="L21" s="20"/>
      <c r="M21" s="364">
        <f t="shared" si="2"/>
        <v>0</v>
      </c>
      <c r="N21" s="239"/>
      <c r="O21" s="114">
        <f t="shared" si="3"/>
        <v>0</v>
      </c>
      <c r="P21" s="115"/>
      <c r="Q21" s="116"/>
    </row>
    <row r="22" spans="1:17" x14ac:dyDescent="0.25">
      <c r="A22" s="2"/>
      <c r="B22" s="404">
        <v>10.9</v>
      </c>
      <c r="C22" s="20">
        <v>64</v>
      </c>
      <c r="D22" s="545">
        <f>C22*B22</f>
        <v>697.6</v>
      </c>
      <c r="E22" s="381">
        <v>42126</v>
      </c>
      <c r="F22" s="100">
        <f t="shared" ref="F22:F33" si="6">D22</f>
        <v>697.6</v>
      </c>
      <c r="G22" s="111" t="s">
        <v>157</v>
      </c>
      <c r="H22" s="101">
        <v>780</v>
      </c>
      <c r="J22" s="2"/>
      <c r="K22" s="404">
        <v>10.9</v>
      </c>
      <c r="L22" s="20"/>
      <c r="M22" s="364">
        <f>L22*K22</f>
        <v>0</v>
      </c>
      <c r="N22" s="239"/>
      <c r="O22" s="114">
        <f t="shared" si="3"/>
        <v>0</v>
      </c>
      <c r="P22" s="115"/>
      <c r="Q22" s="116"/>
    </row>
    <row r="23" spans="1:17" x14ac:dyDescent="0.25">
      <c r="A23" s="2"/>
      <c r="B23" s="404">
        <v>10.9</v>
      </c>
      <c r="C23" s="20">
        <v>10</v>
      </c>
      <c r="D23" s="545">
        <f t="shared" ref="D23:D33" si="7">C23*B21</f>
        <v>109</v>
      </c>
      <c r="E23" s="431">
        <v>42129</v>
      </c>
      <c r="F23" s="100">
        <f t="shared" si="6"/>
        <v>109</v>
      </c>
      <c r="G23" s="111" t="s">
        <v>161</v>
      </c>
      <c r="H23" s="101">
        <v>780</v>
      </c>
      <c r="J23" s="2"/>
      <c r="K23" s="404">
        <v>10.9</v>
      </c>
      <c r="L23" s="20"/>
      <c r="M23" s="364">
        <f t="shared" ref="M23:M33" si="8">L23*K21</f>
        <v>0</v>
      </c>
      <c r="N23" s="180"/>
      <c r="O23" s="114">
        <f t="shared" si="3"/>
        <v>0</v>
      </c>
      <c r="P23" s="115"/>
      <c r="Q23" s="116"/>
    </row>
    <row r="24" spans="1:17" x14ac:dyDescent="0.25">
      <c r="A24" s="2"/>
      <c r="B24" s="404">
        <v>10.9</v>
      </c>
      <c r="C24" s="20">
        <v>10</v>
      </c>
      <c r="D24" s="545">
        <f t="shared" si="7"/>
        <v>109</v>
      </c>
      <c r="E24" s="431">
        <v>42132</v>
      </c>
      <c r="F24" s="100">
        <f t="shared" si="6"/>
        <v>109</v>
      </c>
      <c r="G24" s="111" t="s">
        <v>166</v>
      </c>
      <c r="H24" s="101">
        <v>780</v>
      </c>
      <c r="J24" s="2"/>
      <c r="K24" s="404">
        <v>10.9</v>
      </c>
      <c r="L24" s="20"/>
      <c r="M24" s="364">
        <f t="shared" si="8"/>
        <v>0</v>
      </c>
      <c r="N24" s="180"/>
      <c r="O24" s="114">
        <f t="shared" si="3"/>
        <v>0</v>
      </c>
      <c r="P24" s="115"/>
      <c r="Q24" s="116"/>
    </row>
    <row r="25" spans="1:17" x14ac:dyDescent="0.25">
      <c r="A25" s="2"/>
      <c r="B25" s="404">
        <v>10.9</v>
      </c>
      <c r="C25" s="20">
        <v>1</v>
      </c>
      <c r="D25" s="545">
        <f t="shared" si="7"/>
        <v>10.9</v>
      </c>
      <c r="E25" s="431">
        <v>42135</v>
      </c>
      <c r="F25" s="100">
        <f t="shared" si="6"/>
        <v>10.9</v>
      </c>
      <c r="G25" s="111" t="s">
        <v>169</v>
      </c>
      <c r="H25" s="101">
        <v>780</v>
      </c>
      <c r="J25" s="2"/>
      <c r="K25" s="404">
        <v>10.9</v>
      </c>
      <c r="L25" s="20"/>
      <c r="M25" s="364">
        <f t="shared" si="8"/>
        <v>0</v>
      </c>
      <c r="N25" s="180"/>
      <c r="O25" s="114">
        <f t="shared" si="3"/>
        <v>0</v>
      </c>
      <c r="P25" s="115"/>
      <c r="Q25" s="116"/>
    </row>
    <row r="26" spans="1:17" x14ac:dyDescent="0.25">
      <c r="A26" s="2"/>
      <c r="B26" s="404">
        <v>10.9</v>
      </c>
      <c r="C26" s="20">
        <v>64</v>
      </c>
      <c r="D26" s="545">
        <f t="shared" si="7"/>
        <v>697.6</v>
      </c>
      <c r="E26" s="431">
        <v>42135</v>
      </c>
      <c r="F26" s="100">
        <f t="shared" si="6"/>
        <v>697.6</v>
      </c>
      <c r="G26" s="111" t="s">
        <v>171</v>
      </c>
      <c r="H26" s="101">
        <v>780</v>
      </c>
      <c r="J26" s="2"/>
      <c r="K26" s="404">
        <v>10.9</v>
      </c>
      <c r="L26" s="20"/>
      <c r="M26" s="364">
        <f t="shared" si="8"/>
        <v>0</v>
      </c>
      <c r="N26" s="180"/>
      <c r="O26" s="114">
        <f t="shared" si="3"/>
        <v>0</v>
      </c>
      <c r="P26" s="115"/>
      <c r="Q26" s="116"/>
    </row>
    <row r="27" spans="1:17" x14ac:dyDescent="0.25">
      <c r="A27" s="2"/>
      <c r="B27" s="404">
        <v>10.9</v>
      </c>
      <c r="C27" s="20">
        <v>10</v>
      </c>
      <c r="D27" s="545">
        <f t="shared" si="7"/>
        <v>109</v>
      </c>
      <c r="E27" s="381">
        <v>42138</v>
      </c>
      <c r="F27" s="100">
        <f t="shared" si="6"/>
        <v>109</v>
      </c>
      <c r="G27" s="111" t="s">
        <v>178</v>
      </c>
      <c r="H27" s="101">
        <v>780</v>
      </c>
      <c r="J27" s="2"/>
      <c r="K27" s="404">
        <v>10.9</v>
      </c>
      <c r="L27" s="20"/>
      <c r="M27" s="364">
        <f t="shared" si="8"/>
        <v>0</v>
      </c>
      <c r="N27" s="239"/>
      <c r="O27" s="114">
        <f t="shared" si="3"/>
        <v>0</v>
      </c>
      <c r="P27" s="115"/>
      <c r="Q27" s="116"/>
    </row>
    <row r="28" spans="1:17" x14ac:dyDescent="0.25">
      <c r="A28" s="2"/>
      <c r="B28" s="404">
        <v>10.9</v>
      </c>
      <c r="C28" s="20">
        <v>20</v>
      </c>
      <c r="D28" s="545">
        <f t="shared" si="7"/>
        <v>218</v>
      </c>
      <c r="E28" s="381">
        <v>42139</v>
      </c>
      <c r="F28" s="100">
        <f t="shared" si="6"/>
        <v>218</v>
      </c>
      <c r="G28" s="111" t="s">
        <v>179</v>
      </c>
      <c r="H28" s="101">
        <v>780</v>
      </c>
      <c r="J28" s="2"/>
      <c r="K28" s="404">
        <v>10.9</v>
      </c>
      <c r="L28" s="20"/>
      <c r="M28" s="364">
        <f t="shared" si="8"/>
        <v>0</v>
      </c>
      <c r="N28" s="239"/>
      <c r="O28" s="114">
        <f t="shared" si="3"/>
        <v>0</v>
      </c>
      <c r="P28" s="115"/>
      <c r="Q28" s="116"/>
    </row>
    <row r="29" spans="1:17" x14ac:dyDescent="0.25">
      <c r="A29" s="2"/>
      <c r="B29" s="404">
        <v>10.9</v>
      </c>
      <c r="C29" s="20">
        <v>64</v>
      </c>
      <c r="D29" s="545">
        <f t="shared" si="7"/>
        <v>697.6</v>
      </c>
      <c r="E29" s="381">
        <v>42143</v>
      </c>
      <c r="F29" s="100">
        <f t="shared" si="6"/>
        <v>697.6</v>
      </c>
      <c r="G29" s="111" t="s">
        <v>187</v>
      </c>
      <c r="H29" s="101">
        <v>720</v>
      </c>
      <c r="J29" s="2"/>
      <c r="K29" s="404">
        <v>10.9</v>
      </c>
      <c r="L29" s="20"/>
      <c r="M29" s="364">
        <f t="shared" si="8"/>
        <v>0</v>
      </c>
      <c r="N29" s="239"/>
      <c r="O29" s="114">
        <f t="shared" si="3"/>
        <v>0</v>
      </c>
      <c r="P29" s="115"/>
      <c r="Q29" s="116"/>
    </row>
    <row r="30" spans="1:17" x14ac:dyDescent="0.25">
      <c r="A30" s="2"/>
      <c r="B30" s="404">
        <v>10.9</v>
      </c>
      <c r="C30" s="20">
        <v>10</v>
      </c>
      <c r="D30" s="545">
        <f t="shared" si="7"/>
        <v>109</v>
      </c>
      <c r="E30" s="381">
        <v>42149</v>
      </c>
      <c r="F30" s="100">
        <f t="shared" si="6"/>
        <v>109</v>
      </c>
      <c r="G30" s="111" t="s">
        <v>210</v>
      </c>
      <c r="H30" s="101">
        <v>720</v>
      </c>
      <c r="J30" s="2"/>
      <c r="K30" s="404">
        <v>10.9</v>
      </c>
      <c r="L30" s="20"/>
      <c r="M30" s="364">
        <f t="shared" si="8"/>
        <v>0</v>
      </c>
      <c r="N30" s="239"/>
      <c r="O30" s="114">
        <f t="shared" si="3"/>
        <v>0</v>
      </c>
      <c r="P30" s="115"/>
      <c r="Q30" s="116"/>
    </row>
    <row r="31" spans="1:17" x14ac:dyDescent="0.25">
      <c r="A31" s="2"/>
      <c r="B31" s="404">
        <v>10.9</v>
      </c>
      <c r="C31" s="20">
        <v>10</v>
      </c>
      <c r="D31" s="545">
        <f t="shared" si="7"/>
        <v>109</v>
      </c>
      <c r="E31" s="381">
        <v>42150</v>
      </c>
      <c r="F31" s="100">
        <f t="shared" si="6"/>
        <v>109</v>
      </c>
      <c r="G31" s="111" t="s">
        <v>202</v>
      </c>
      <c r="H31" s="101">
        <v>720</v>
      </c>
      <c r="J31" s="2"/>
      <c r="K31" s="404">
        <v>10.9</v>
      </c>
      <c r="L31" s="20"/>
      <c r="M31" s="364">
        <f t="shared" si="8"/>
        <v>0</v>
      </c>
      <c r="N31" s="239"/>
      <c r="O31" s="114">
        <f t="shared" si="3"/>
        <v>0</v>
      </c>
      <c r="P31" s="115"/>
      <c r="Q31" s="116"/>
    </row>
    <row r="32" spans="1:17" x14ac:dyDescent="0.25">
      <c r="A32" s="2"/>
      <c r="B32" s="404">
        <v>10.9</v>
      </c>
      <c r="C32" s="20">
        <v>64</v>
      </c>
      <c r="D32" s="545">
        <f t="shared" si="7"/>
        <v>697.6</v>
      </c>
      <c r="E32" s="381">
        <v>42151</v>
      </c>
      <c r="F32" s="100">
        <f t="shared" si="6"/>
        <v>697.6</v>
      </c>
      <c r="G32" s="111" t="s">
        <v>203</v>
      </c>
      <c r="H32" s="101">
        <v>720</v>
      </c>
      <c r="J32" s="2"/>
      <c r="K32" s="404">
        <v>10.9</v>
      </c>
      <c r="L32" s="20"/>
      <c r="M32" s="364">
        <f t="shared" si="8"/>
        <v>0</v>
      </c>
      <c r="N32" s="239"/>
      <c r="O32" s="114">
        <f t="shared" si="3"/>
        <v>0</v>
      </c>
      <c r="P32" s="115"/>
      <c r="Q32" s="116"/>
    </row>
    <row r="33" spans="1:17" x14ac:dyDescent="0.25">
      <c r="A33" s="2"/>
      <c r="B33" s="404">
        <v>10.9</v>
      </c>
      <c r="C33" s="20">
        <v>10</v>
      </c>
      <c r="D33" s="545">
        <f t="shared" si="7"/>
        <v>109</v>
      </c>
      <c r="E33" s="381">
        <v>42153</v>
      </c>
      <c r="F33" s="100">
        <f t="shared" si="6"/>
        <v>109</v>
      </c>
      <c r="G33" s="111" t="s">
        <v>206</v>
      </c>
      <c r="H33" s="101">
        <v>720</v>
      </c>
      <c r="J33" s="2"/>
      <c r="K33" s="404">
        <v>10.9</v>
      </c>
      <c r="L33" s="20"/>
      <c r="M33" s="364">
        <f t="shared" si="8"/>
        <v>0</v>
      </c>
      <c r="N33" s="239"/>
      <c r="O33" s="114">
        <f t="shared" si="3"/>
        <v>0</v>
      </c>
      <c r="P33" s="115"/>
      <c r="Q33" s="116"/>
    </row>
    <row r="34" spans="1:17" x14ac:dyDescent="0.25">
      <c r="A34" s="2"/>
      <c r="B34" s="404">
        <v>10.9</v>
      </c>
      <c r="C34" s="20">
        <v>64</v>
      </c>
      <c r="D34" s="569">
        <f>C34*B25</f>
        <v>697.6</v>
      </c>
      <c r="E34" s="556">
        <v>42156</v>
      </c>
      <c r="F34" s="555">
        <f t="shared" si="5"/>
        <v>697.6</v>
      </c>
      <c r="G34" s="557" t="s">
        <v>221</v>
      </c>
      <c r="H34" s="236">
        <v>720</v>
      </c>
      <c r="J34" s="2"/>
      <c r="K34" s="404">
        <v>10.9</v>
      </c>
      <c r="L34" s="20"/>
      <c r="M34" s="402">
        <f>L34*K25</f>
        <v>0</v>
      </c>
      <c r="N34" s="167"/>
      <c r="O34" s="114">
        <f t="shared" si="3"/>
        <v>0</v>
      </c>
      <c r="P34" s="115"/>
      <c r="Q34" s="116"/>
    </row>
    <row r="35" spans="1:17" x14ac:dyDescent="0.25">
      <c r="A35" s="2"/>
      <c r="B35" s="404">
        <v>10.9</v>
      </c>
      <c r="C35" s="20">
        <v>100</v>
      </c>
      <c r="D35" s="569">
        <f t="shared" ref="D35:D89" si="9">C35*B26</f>
        <v>1090</v>
      </c>
      <c r="E35" s="556">
        <v>42156</v>
      </c>
      <c r="F35" s="555">
        <f t="shared" si="5"/>
        <v>1090</v>
      </c>
      <c r="G35" s="557" t="s">
        <v>222</v>
      </c>
      <c r="H35" s="236">
        <v>720</v>
      </c>
      <c r="J35" s="2"/>
      <c r="K35" s="404">
        <v>10.9</v>
      </c>
      <c r="L35" s="20"/>
      <c r="M35" s="402">
        <f t="shared" ref="M35:M89" si="10">L35*K26</f>
        <v>0</v>
      </c>
      <c r="N35" s="167"/>
      <c r="O35" s="114">
        <f t="shared" si="3"/>
        <v>0</v>
      </c>
      <c r="P35" s="115"/>
      <c r="Q35" s="116"/>
    </row>
    <row r="36" spans="1:17" x14ac:dyDescent="0.25">
      <c r="A36" s="2"/>
      <c r="B36" s="404">
        <v>10.9</v>
      </c>
      <c r="C36" s="20">
        <v>64</v>
      </c>
      <c r="D36" s="569">
        <f t="shared" si="9"/>
        <v>697.6</v>
      </c>
      <c r="E36" s="556">
        <v>42167</v>
      </c>
      <c r="F36" s="555">
        <f t="shared" si="5"/>
        <v>697.6</v>
      </c>
      <c r="G36" s="557" t="s">
        <v>241</v>
      </c>
      <c r="H36" s="236">
        <v>720</v>
      </c>
      <c r="J36" s="2"/>
      <c r="K36" s="404">
        <v>10.9</v>
      </c>
      <c r="L36" s="20"/>
      <c r="M36" s="402">
        <f t="shared" si="10"/>
        <v>0</v>
      </c>
      <c r="N36" s="167"/>
      <c r="O36" s="114">
        <f t="shared" si="3"/>
        <v>0</v>
      </c>
      <c r="P36" s="115"/>
      <c r="Q36" s="116"/>
    </row>
    <row r="37" spans="1:17" x14ac:dyDescent="0.25">
      <c r="A37" s="2"/>
      <c r="B37" s="404">
        <v>10.9</v>
      </c>
      <c r="C37" s="20">
        <v>15</v>
      </c>
      <c r="D37" s="569">
        <f t="shared" si="9"/>
        <v>163.5</v>
      </c>
      <c r="E37" s="556">
        <v>42171</v>
      </c>
      <c r="F37" s="555">
        <f t="shared" si="5"/>
        <v>163.5</v>
      </c>
      <c r="G37" s="557" t="s">
        <v>245</v>
      </c>
      <c r="H37" s="236">
        <v>720</v>
      </c>
      <c r="J37" s="2"/>
      <c r="K37" s="404">
        <v>10.9</v>
      </c>
      <c r="L37" s="20"/>
      <c r="M37" s="402">
        <f t="shared" si="10"/>
        <v>0</v>
      </c>
      <c r="N37" s="167"/>
      <c r="O37" s="114">
        <f t="shared" si="3"/>
        <v>0</v>
      </c>
      <c r="P37" s="115"/>
      <c r="Q37" s="116"/>
    </row>
    <row r="38" spans="1:17" x14ac:dyDescent="0.25">
      <c r="A38" s="2"/>
      <c r="B38" s="404">
        <v>10.9</v>
      </c>
      <c r="C38" s="20">
        <v>15</v>
      </c>
      <c r="D38" s="569">
        <f t="shared" si="9"/>
        <v>163.5</v>
      </c>
      <c r="E38" s="556">
        <v>42175</v>
      </c>
      <c r="F38" s="555">
        <f t="shared" si="5"/>
        <v>163.5</v>
      </c>
      <c r="G38" s="557" t="s">
        <v>253</v>
      </c>
      <c r="H38" s="236">
        <v>720</v>
      </c>
      <c r="J38" s="2"/>
      <c r="K38" s="404">
        <v>10.9</v>
      </c>
      <c r="L38" s="20"/>
      <c r="M38" s="402">
        <f t="shared" si="10"/>
        <v>0</v>
      </c>
      <c r="N38" s="167"/>
      <c r="O38" s="114">
        <f t="shared" si="3"/>
        <v>0</v>
      </c>
      <c r="P38" s="115"/>
      <c r="Q38" s="116"/>
    </row>
    <row r="39" spans="1:17" x14ac:dyDescent="0.25">
      <c r="A39" s="2"/>
      <c r="B39" s="404">
        <v>10.9</v>
      </c>
      <c r="C39" s="20">
        <v>64</v>
      </c>
      <c r="D39" s="569">
        <f t="shared" si="9"/>
        <v>697.6</v>
      </c>
      <c r="E39" s="556">
        <v>42179</v>
      </c>
      <c r="F39" s="555">
        <f t="shared" si="5"/>
        <v>697.6</v>
      </c>
      <c r="G39" s="557" t="s">
        <v>259</v>
      </c>
      <c r="H39" s="236">
        <v>720</v>
      </c>
      <c r="J39" s="2"/>
      <c r="K39" s="404">
        <v>10.9</v>
      </c>
      <c r="L39" s="20"/>
      <c r="M39" s="402">
        <f t="shared" si="10"/>
        <v>0</v>
      </c>
      <c r="N39" s="167"/>
      <c r="O39" s="114">
        <f t="shared" si="3"/>
        <v>0</v>
      </c>
      <c r="P39" s="115"/>
      <c r="Q39" s="116"/>
    </row>
    <row r="40" spans="1:17" x14ac:dyDescent="0.25">
      <c r="A40" s="2"/>
      <c r="B40" s="404">
        <v>10.9</v>
      </c>
      <c r="C40" s="20">
        <v>64</v>
      </c>
      <c r="D40" s="655">
        <f t="shared" si="9"/>
        <v>697.6</v>
      </c>
      <c r="E40" s="640">
        <v>42189</v>
      </c>
      <c r="F40" s="639">
        <f t="shared" si="5"/>
        <v>697.6</v>
      </c>
      <c r="G40" s="641" t="s">
        <v>486</v>
      </c>
      <c r="H40" s="642">
        <v>720</v>
      </c>
      <c r="J40" s="2"/>
      <c r="K40" s="404">
        <v>10.9</v>
      </c>
      <c r="L40" s="20"/>
      <c r="M40" s="402">
        <f t="shared" si="10"/>
        <v>0</v>
      </c>
      <c r="N40" s="167"/>
      <c r="O40" s="114">
        <f t="shared" si="3"/>
        <v>0</v>
      </c>
      <c r="P40" s="115"/>
      <c r="Q40" s="116"/>
    </row>
    <row r="41" spans="1:17" x14ac:dyDescent="0.25">
      <c r="A41" s="2"/>
      <c r="B41" s="404">
        <v>10.9</v>
      </c>
      <c r="C41" s="20">
        <v>10</v>
      </c>
      <c r="D41" s="655">
        <f t="shared" si="9"/>
        <v>109</v>
      </c>
      <c r="E41" s="640">
        <v>42189</v>
      </c>
      <c r="F41" s="639">
        <f t="shared" si="5"/>
        <v>109</v>
      </c>
      <c r="G41" s="641" t="s">
        <v>492</v>
      </c>
      <c r="H41" s="642">
        <v>740</v>
      </c>
      <c r="J41" s="2"/>
      <c r="K41" s="404">
        <v>10.9</v>
      </c>
      <c r="L41" s="20"/>
      <c r="M41" s="402">
        <f t="shared" si="10"/>
        <v>0</v>
      </c>
      <c r="N41" s="167"/>
      <c r="O41" s="114">
        <f t="shared" si="3"/>
        <v>0</v>
      </c>
      <c r="P41" s="115"/>
      <c r="Q41" s="116"/>
    </row>
    <row r="42" spans="1:17" x14ac:dyDescent="0.25">
      <c r="A42" s="2"/>
      <c r="B42" s="404">
        <v>10.9</v>
      </c>
      <c r="C42" s="20">
        <v>10</v>
      </c>
      <c r="D42" s="655">
        <f t="shared" si="9"/>
        <v>109</v>
      </c>
      <c r="E42" s="640">
        <v>42193</v>
      </c>
      <c r="F42" s="639">
        <f t="shared" si="5"/>
        <v>109</v>
      </c>
      <c r="G42" s="641" t="s">
        <v>511</v>
      </c>
      <c r="H42" s="642">
        <v>720</v>
      </c>
      <c r="J42" s="2"/>
      <c r="K42" s="404">
        <v>10.9</v>
      </c>
      <c r="L42" s="20"/>
      <c r="M42" s="402">
        <f t="shared" si="10"/>
        <v>0</v>
      </c>
      <c r="N42" s="167"/>
      <c r="O42" s="114">
        <f t="shared" si="3"/>
        <v>0</v>
      </c>
      <c r="P42" s="115"/>
      <c r="Q42" s="116"/>
    </row>
    <row r="43" spans="1:17" x14ac:dyDescent="0.25">
      <c r="A43" s="2"/>
      <c r="B43" s="404">
        <v>10.9</v>
      </c>
      <c r="C43" s="20">
        <v>5</v>
      </c>
      <c r="D43" s="655">
        <f t="shared" si="9"/>
        <v>54.5</v>
      </c>
      <c r="E43" s="640">
        <v>42196</v>
      </c>
      <c r="F43" s="639">
        <f t="shared" si="5"/>
        <v>54.5</v>
      </c>
      <c r="G43" s="641" t="s">
        <v>523</v>
      </c>
      <c r="H43" s="642">
        <v>740</v>
      </c>
      <c r="J43" s="2"/>
      <c r="K43" s="404">
        <v>10.9</v>
      </c>
      <c r="L43" s="20"/>
      <c r="M43" s="402">
        <f t="shared" si="10"/>
        <v>0</v>
      </c>
      <c r="N43" s="167"/>
      <c r="O43" s="114">
        <f t="shared" si="3"/>
        <v>0</v>
      </c>
      <c r="P43" s="115"/>
      <c r="Q43" s="116"/>
    </row>
    <row r="44" spans="1:17" x14ac:dyDescent="0.25">
      <c r="A44" s="2"/>
      <c r="B44" s="404">
        <v>10.9</v>
      </c>
      <c r="C44" s="20">
        <v>64</v>
      </c>
      <c r="D44" s="655">
        <f t="shared" si="9"/>
        <v>697.6</v>
      </c>
      <c r="E44" s="640">
        <v>42198</v>
      </c>
      <c r="F44" s="639">
        <f t="shared" si="5"/>
        <v>697.6</v>
      </c>
      <c r="G44" s="641" t="s">
        <v>527</v>
      </c>
      <c r="H44" s="642">
        <v>740</v>
      </c>
      <c r="J44" s="2"/>
      <c r="K44" s="404">
        <v>10.9</v>
      </c>
      <c r="L44" s="20"/>
      <c r="M44" s="402">
        <f t="shared" si="10"/>
        <v>0</v>
      </c>
      <c r="N44" s="167"/>
      <c r="O44" s="114">
        <f t="shared" si="3"/>
        <v>0</v>
      </c>
      <c r="P44" s="115"/>
      <c r="Q44" s="116"/>
    </row>
    <row r="45" spans="1:17" x14ac:dyDescent="0.25">
      <c r="A45" s="2"/>
      <c r="B45" s="404">
        <v>10.9</v>
      </c>
      <c r="C45" s="20">
        <v>20</v>
      </c>
      <c r="D45" s="655">
        <f t="shared" si="9"/>
        <v>218</v>
      </c>
      <c r="E45" s="640">
        <v>42198</v>
      </c>
      <c r="F45" s="639">
        <f t="shared" si="5"/>
        <v>218</v>
      </c>
      <c r="G45" s="641" t="s">
        <v>534</v>
      </c>
      <c r="H45" s="642">
        <v>740</v>
      </c>
      <c r="J45" s="2"/>
      <c r="K45" s="404">
        <v>10.9</v>
      </c>
      <c r="L45" s="20"/>
      <c r="M45" s="402">
        <f t="shared" si="10"/>
        <v>0</v>
      </c>
      <c r="N45" s="167"/>
      <c r="O45" s="114">
        <f t="shared" si="3"/>
        <v>0</v>
      </c>
      <c r="P45" s="115"/>
      <c r="Q45" s="116"/>
    </row>
    <row r="46" spans="1:17" x14ac:dyDescent="0.25">
      <c r="A46" s="2"/>
      <c r="B46" s="404">
        <v>10.9</v>
      </c>
      <c r="C46" s="20">
        <v>12</v>
      </c>
      <c r="D46" s="655">
        <f t="shared" si="9"/>
        <v>130.80000000000001</v>
      </c>
      <c r="E46" s="640">
        <v>42201</v>
      </c>
      <c r="F46" s="639">
        <f t="shared" si="5"/>
        <v>130.80000000000001</v>
      </c>
      <c r="G46" s="641" t="s">
        <v>548</v>
      </c>
      <c r="H46" s="642">
        <v>740</v>
      </c>
      <c r="J46" s="2"/>
      <c r="K46" s="404">
        <v>10.9</v>
      </c>
      <c r="L46" s="20"/>
      <c r="M46" s="402">
        <f t="shared" si="10"/>
        <v>0</v>
      </c>
      <c r="N46" s="167"/>
      <c r="O46" s="114">
        <f t="shared" si="3"/>
        <v>0</v>
      </c>
      <c r="P46" s="115"/>
      <c r="Q46" s="116"/>
    </row>
    <row r="47" spans="1:17" x14ac:dyDescent="0.25">
      <c r="A47" s="2"/>
      <c r="B47" s="404">
        <v>10.9</v>
      </c>
      <c r="C47" s="20">
        <v>1</v>
      </c>
      <c r="D47" s="655">
        <f t="shared" si="9"/>
        <v>10.9</v>
      </c>
      <c r="E47" s="640">
        <v>42209</v>
      </c>
      <c r="F47" s="639">
        <f t="shared" si="5"/>
        <v>10.9</v>
      </c>
      <c r="G47" s="641" t="s">
        <v>598</v>
      </c>
      <c r="H47" s="642">
        <v>740</v>
      </c>
      <c r="J47" s="2"/>
      <c r="K47" s="404">
        <v>10.9</v>
      </c>
      <c r="L47" s="20"/>
      <c r="M47" s="402">
        <f t="shared" si="10"/>
        <v>0</v>
      </c>
      <c r="N47" s="167"/>
      <c r="O47" s="114">
        <f t="shared" si="3"/>
        <v>0</v>
      </c>
      <c r="P47" s="115"/>
      <c r="Q47" s="116"/>
    </row>
    <row r="48" spans="1:17" x14ac:dyDescent="0.25">
      <c r="A48" s="2"/>
      <c r="B48" s="404">
        <v>10.9</v>
      </c>
      <c r="C48" s="20">
        <v>64</v>
      </c>
      <c r="D48" s="655">
        <f t="shared" si="9"/>
        <v>697.6</v>
      </c>
      <c r="E48" s="640">
        <v>42209</v>
      </c>
      <c r="F48" s="639">
        <f t="shared" si="5"/>
        <v>697.6</v>
      </c>
      <c r="G48" s="641" t="s">
        <v>598</v>
      </c>
      <c r="H48" s="642">
        <v>740</v>
      </c>
      <c r="J48" s="2"/>
      <c r="K48" s="404">
        <v>10.9</v>
      </c>
      <c r="L48" s="20"/>
      <c r="M48" s="402">
        <f t="shared" si="10"/>
        <v>0</v>
      </c>
      <c r="N48" s="167"/>
      <c r="O48" s="114">
        <f t="shared" si="3"/>
        <v>0</v>
      </c>
      <c r="P48" s="115"/>
      <c r="Q48" s="116"/>
    </row>
    <row r="49" spans="1:17" x14ac:dyDescent="0.25">
      <c r="A49" s="2"/>
      <c r="B49" s="404">
        <v>10.9</v>
      </c>
      <c r="C49" s="20">
        <v>10</v>
      </c>
      <c r="D49" s="655">
        <f t="shared" si="9"/>
        <v>109</v>
      </c>
      <c r="E49" s="640">
        <v>42209</v>
      </c>
      <c r="F49" s="639">
        <f t="shared" si="5"/>
        <v>109</v>
      </c>
      <c r="G49" s="641" t="s">
        <v>599</v>
      </c>
      <c r="H49" s="642">
        <v>740</v>
      </c>
      <c r="J49" s="2"/>
      <c r="K49" s="404">
        <v>10.9</v>
      </c>
      <c r="L49" s="20"/>
      <c r="M49" s="402">
        <f t="shared" si="10"/>
        <v>0</v>
      </c>
      <c r="N49" s="167"/>
      <c r="O49" s="114">
        <f t="shared" si="3"/>
        <v>0</v>
      </c>
      <c r="P49" s="115"/>
      <c r="Q49" s="116"/>
    </row>
    <row r="50" spans="1:17" x14ac:dyDescent="0.25">
      <c r="A50" s="2"/>
      <c r="B50" s="404">
        <v>10.9</v>
      </c>
      <c r="C50" s="20">
        <v>10</v>
      </c>
      <c r="D50" s="655">
        <f t="shared" si="9"/>
        <v>109</v>
      </c>
      <c r="E50" s="640">
        <v>42215</v>
      </c>
      <c r="F50" s="639">
        <f t="shared" si="5"/>
        <v>109</v>
      </c>
      <c r="G50" s="641" t="s">
        <v>626</v>
      </c>
      <c r="H50" s="642">
        <v>740</v>
      </c>
      <c r="J50" s="2"/>
      <c r="K50" s="404">
        <v>10.9</v>
      </c>
      <c r="L50" s="20"/>
      <c r="M50" s="402">
        <f t="shared" si="10"/>
        <v>0</v>
      </c>
      <c r="N50" s="167"/>
      <c r="O50" s="114">
        <f t="shared" si="3"/>
        <v>0</v>
      </c>
      <c r="P50" s="115"/>
      <c r="Q50" s="116"/>
    </row>
    <row r="51" spans="1:17" x14ac:dyDescent="0.25">
      <c r="A51" s="2"/>
      <c r="B51" s="404">
        <v>10.9</v>
      </c>
      <c r="C51" s="20"/>
      <c r="D51" s="655">
        <f t="shared" si="9"/>
        <v>0</v>
      </c>
      <c r="E51" s="640"/>
      <c r="F51" s="639">
        <f t="shared" si="5"/>
        <v>0</v>
      </c>
      <c r="G51" s="641"/>
      <c r="H51" s="642"/>
      <c r="J51" s="2"/>
      <c r="K51" s="404">
        <v>10.9</v>
      </c>
      <c r="L51" s="20"/>
      <c r="M51" s="402">
        <f t="shared" si="10"/>
        <v>0</v>
      </c>
      <c r="N51" s="167"/>
      <c r="O51" s="114">
        <f t="shared" si="3"/>
        <v>0</v>
      </c>
      <c r="P51" s="115"/>
      <c r="Q51" s="116"/>
    </row>
    <row r="52" spans="1:17" x14ac:dyDescent="0.25">
      <c r="A52" s="2"/>
      <c r="B52" s="404">
        <v>10.9</v>
      </c>
      <c r="C52" s="20"/>
      <c r="D52" s="655">
        <f t="shared" si="9"/>
        <v>0</v>
      </c>
      <c r="E52" s="640"/>
      <c r="F52" s="639">
        <f t="shared" si="5"/>
        <v>0</v>
      </c>
      <c r="G52" s="641"/>
      <c r="H52" s="642"/>
      <c r="J52" s="2"/>
      <c r="K52" s="404">
        <v>10.9</v>
      </c>
      <c r="L52" s="20"/>
      <c r="M52" s="402">
        <f t="shared" si="10"/>
        <v>0</v>
      </c>
      <c r="N52" s="167"/>
      <c r="O52" s="114">
        <f t="shared" si="3"/>
        <v>0</v>
      </c>
      <c r="P52" s="115"/>
      <c r="Q52" s="116"/>
    </row>
    <row r="53" spans="1:17" x14ac:dyDescent="0.25">
      <c r="A53" s="2"/>
      <c r="B53" s="404">
        <v>10.9</v>
      </c>
      <c r="C53" s="20"/>
      <c r="D53" s="655">
        <f t="shared" si="9"/>
        <v>0</v>
      </c>
      <c r="E53" s="640"/>
      <c r="F53" s="639">
        <f t="shared" si="5"/>
        <v>0</v>
      </c>
      <c r="G53" s="641"/>
      <c r="H53" s="642"/>
      <c r="J53" s="2"/>
      <c r="K53" s="404">
        <v>10.9</v>
      </c>
      <c r="L53" s="20"/>
      <c r="M53" s="402">
        <f t="shared" si="10"/>
        <v>0</v>
      </c>
      <c r="N53" s="167"/>
      <c r="O53" s="114">
        <f t="shared" si="3"/>
        <v>0</v>
      </c>
      <c r="P53" s="115"/>
      <c r="Q53" s="116"/>
    </row>
    <row r="54" spans="1:17" x14ac:dyDescent="0.25">
      <c r="A54" s="2"/>
      <c r="B54" s="404">
        <v>10.9</v>
      </c>
      <c r="C54" s="20"/>
      <c r="D54" s="655">
        <f t="shared" si="9"/>
        <v>0</v>
      </c>
      <c r="E54" s="640"/>
      <c r="F54" s="639">
        <f t="shared" si="5"/>
        <v>0</v>
      </c>
      <c r="G54" s="641"/>
      <c r="H54" s="642"/>
      <c r="J54" s="2"/>
      <c r="K54" s="404">
        <v>10.9</v>
      </c>
      <c r="L54" s="20"/>
      <c r="M54" s="402">
        <f t="shared" si="10"/>
        <v>0</v>
      </c>
      <c r="N54" s="167"/>
      <c r="O54" s="114">
        <f t="shared" si="3"/>
        <v>0</v>
      </c>
      <c r="P54" s="115"/>
      <c r="Q54" s="116"/>
    </row>
    <row r="55" spans="1:17" x14ac:dyDescent="0.25">
      <c r="A55" s="2"/>
      <c r="B55" s="404">
        <v>10.9</v>
      </c>
      <c r="C55" s="20"/>
      <c r="D55" s="655">
        <f t="shared" si="9"/>
        <v>0</v>
      </c>
      <c r="E55" s="640"/>
      <c r="F55" s="639">
        <f t="shared" si="5"/>
        <v>0</v>
      </c>
      <c r="G55" s="641"/>
      <c r="H55" s="642"/>
      <c r="J55" s="2"/>
      <c r="K55" s="404">
        <v>10.9</v>
      </c>
      <c r="L55" s="20"/>
      <c r="M55" s="402">
        <f t="shared" si="10"/>
        <v>0</v>
      </c>
      <c r="N55" s="167"/>
      <c r="O55" s="114">
        <f t="shared" si="3"/>
        <v>0</v>
      </c>
      <c r="P55" s="115"/>
      <c r="Q55" s="116"/>
    </row>
    <row r="56" spans="1:17" x14ac:dyDescent="0.25">
      <c r="A56" s="2"/>
      <c r="B56" s="404">
        <v>10.9</v>
      </c>
      <c r="C56" s="20"/>
      <c r="D56" s="655">
        <f t="shared" si="9"/>
        <v>0</v>
      </c>
      <c r="E56" s="640"/>
      <c r="F56" s="639">
        <f t="shared" si="5"/>
        <v>0</v>
      </c>
      <c r="G56" s="641"/>
      <c r="H56" s="642"/>
      <c r="J56" s="2"/>
      <c r="K56" s="404">
        <v>10.9</v>
      </c>
      <c r="L56" s="20"/>
      <c r="M56" s="402">
        <f t="shared" si="10"/>
        <v>0</v>
      </c>
      <c r="N56" s="167"/>
      <c r="O56" s="114">
        <f t="shared" si="3"/>
        <v>0</v>
      </c>
      <c r="P56" s="115"/>
      <c r="Q56" s="116"/>
    </row>
    <row r="57" spans="1:17" x14ac:dyDescent="0.25">
      <c r="A57" s="2"/>
      <c r="B57" s="404">
        <v>10.9</v>
      </c>
      <c r="C57" s="20"/>
      <c r="D57" s="655">
        <f t="shared" si="9"/>
        <v>0</v>
      </c>
      <c r="E57" s="640"/>
      <c r="F57" s="639">
        <f t="shared" si="5"/>
        <v>0</v>
      </c>
      <c r="G57" s="641"/>
      <c r="H57" s="642"/>
      <c r="J57" s="2"/>
      <c r="K57" s="404">
        <v>10.9</v>
      </c>
      <c r="L57" s="20"/>
      <c r="M57" s="402">
        <f t="shared" si="10"/>
        <v>0</v>
      </c>
      <c r="N57" s="167"/>
      <c r="O57" s="114">
        <f t="shared" si="3"/>
        <v>0</v>
      </c>
      <c r="P57" s="115"/>
      <c r="Q57" s="116"/>
    </row>
    <row r="58" spans="1:17" x14ac:dyDescent="0.25">
      <c r="A58" s="2"/>
      <c r="B58" s="404">
        <v>10.9</v>
      </c>
      <c r="C58" s="20"/>
      <c r="D58" s="655">
        <f t="shared" si="9"/>
        <v>0</v>
      </c>
      <c r="E58" s="640"/>
      <c r="F58" s="639">
        <f t="shared" si="5"/>
        <v>0</v>
      </c>
      <c r="G58" s="641"/>
      <c r="H58" s="642"/>
      <c r="J58" s="2"/>
      <c r="K58" s="404">
        <v>10.9</v>
      </c>
      <c r="L58" s="20"/>
      <c r="M58" s="402">
        <f t="shared" si="10"/>
        <v>0</v>
      </c>
      <c r="N58" s="167"/>
      <c r="O58" s="114">
        <f t="shared" si="3"/>
        <v>0</v>
      </c>
      <c r="P58" s="115"/>
      <c r="Q58" s="116"/>
    </row>
    <row r="59" spans="1:17" x14ac:dyDescent="0.25">
      <c r="A59" s="2"/>
      <c r="B59" s="404">
        <v>10.9</v>
      </c>
      <c r="C59" s="20"/>
      <c r="D59" s="655">
        <f t="shared" si="9"/>
        <v>0</v>
      </c>
      <c r="E59" s="640"/>
      <c r="F59" s="639">
        <f t="shared" si="5"/>
        <v>0</v>
      </c>
      <c r="G59" s="641"/>
      <c r="H59" s="642"/>
      <c r="J59" s="2"/>
      <c r="K59" s="404">
        <v>10.9</v>
      </c>
      <c r="L59" s="20"/>
      <c r="M59" s="402">
        <f t="shared" si="10"/>
        <v>0</v>
      </c>
      <c r="N59" s="167"/>
      <c r="O59" s="114">
        <f t="shared" si="3"/>
        <v>0</v>
      </c>
      <c r="P59" s="115"/>
      <c r="Q59" s="116"/>
    </row>
    <row r="60" spans="1:17" x14ac:dyDescent="0.25">
      <c r="A60" s="2"/>
      <c r="B60" s="404">
        <v>10.9</v>
      </c>
      <c r="C60" s="20"/>
      <c r="D60" s="655">
        <f t="shared" si="9"/>
        <v>0</v>
      </c>
      <c r="E60" s="640"/>
      <c r="F60" s="639">
        <f t="shared" si="5"/>
        <v>0</v>
      </c>
      <c r="G60" s="641"/>
      <c r="H60" s="642"/>
      <c r="J60" s="2"/>
      <c r="K60" s="404">
        <v>10.9</v>
      </c>
      <c r="L60" s="20"/>
      <c r="M60" s="402">
        <f t="shared" si="10"/>
        <v>0</v>
      </c>
      <c r="N60" s="167"/>
      <c r="O60" s="114">
        <f t="shared" si="3"/>
        <v>0</v>
      </c>
      <c r="P60" s="115"/>
      <c r="Q60" s="116"/>
    </row>
    <row r="61" spans="1:17" x14ac:dyDescent="0.25">
      <c r="A61" s="2"/>
      <c r="B61" s="404">
        <v>10.9</v>
      </c>
      <c r="C61" s="20"/>
      <c r="D61" s="655">
        <f t="shared" si="9"/>
        <v>0</v>
      </c>
      <c r="E61" s="640"/>
      <c r="F61" s="639">
        <f t="shared" si="5"/>
        <v>0</v>
      </c>
      <c r="G61" s="641"/>
      <c r="H61" s="642"/>
      <c r="J61" s="2"/>
      <c r="K61" s="404">
        <v>10.9</v>
      </c>
      <c r="L61" s="20"/>
      <c r="M61" s="402">
        <f t="shared" si="10"/>
        <v>0</v>
      </c>
      <c r="N61" s="167"/>
      <c r="O61" s="114">
        <f t="shared" si="3"/>
        <v>0</v>
      </c>
      <c r="P61" s="115"/>
      <c r="Q61" s="116"/>
    </row>
    <row r="62" spans="1:17" x14ac:dyDescent="0.25">
      <c r="A62" s="2"/>
      <c r="B62" s="404">
        <v>10.9</v>
      </c>
      <c r="C62" s="20"/>
      <c r="D62" s="655">
        <f t="shared" si="9"/>
        <v>0</v>
      </c>
      <c r="E62" s="640"/>
      <c r="F62" s="639">
        <f t="shared" si="5"/>
        <v>0</v>
      </c>
      <c r="G62" s="641"/>
      <c r="H62" s="642"/>
      <c r="J62" s="2"/>
      <c r="K62" s="404">
        <v>10.9</v>
      </c>
      <c r="L62" s="20"/>
      <c r="M62" s="402">
        <f t="shared" si="10"/>
        <v>0</v>
      </c>
      <c r="N62" s="167"/>
      <c r="O62" s="114">
        <f t="shared" si="3"/>
        <v>0</v>
      </c>
      <c r="P62" s="115"/>
      <c r="Q62" s="116"/>
    </row>
    <row r="63" spans="1:17" x14ac:dyDescent="0.25">
      <c r="A63" s="2"/>
      <c r="B63" s="404">
        <v>10.9</v>
      </c>
      <c r="C63" s="20"/>
      <c r="D63" s="655">
        <f t="shared" si="9"/>
        <v>0</v>
      </c>
      <c r="E63" s="640"/>
      <c r="F63" s="639">
        <f t="shared" si="5"/>
        <v>0</v>
      </c>
      <c r="G63" s="641"/>
      <c r="H63" s="642"/>
      <c r="J63" s="2"/>
      <c r="K63" s="404">
        <v>10.9</v>
      </c>
      <c r="L63" s="20"/>
      <c r="M63" s="402">
        <f t="shared" si="10"/>
        <v>0</v>
      </c>
      <c r="N63" s="167"/>
      <c r="O63" s="114">
        <f t="shared" si="3"/>
        <v>0</v>
      </c>
      <c r="P63" s="115"/>
      <c r="Q63" s="116"/>
    </row>
    <row r="64" spans="1:17" x14ac:dyDescent="0.25">
      <c r="A64" s="2"/>
      <c r="B64" s="404">
        <v>10.9</v>
      </c>
      <c r="C64" s="20"/>
      <c r="D64" s="655">
        <f t="shared" si="9"/>
        <v>0</v>
      </c>
      <c r="E64" s="640"/>
      <c r="F64" s="639">
        <f t="shared" si="5"/>
        <v>0</v>
      </c>
      <c r="G64" s="641"/>
      <c r="H64" s="642"/>
      <c r="J64" s="2"/>
      <c r="K64" s="404">
        <v>10.9</v>
      </c>
      <c r="L64" s="20"/>
      <c r="M64" s="402">
        <f t="shared" si="10"/>
        <v>0</v>
      </c>
      <c r="N64" s="167"/>
      <c r="O64" s="114">
        <f t="shared" si="3"/>
        <v>0</v>
      </c>
      <c r="P64" s="115"/>
      <c r="Q64" s="116"/>
    </row>
    <row r="65" spans="1:17" x14ac:dyDescent="0.25">
      <c r="A65" s="2"/>
      <c r="B65" s="404">
        <v>10.9</v>
      </c>
      <c r="C65" s="20"/>
      <c r="D65" s="655">
        <f t="shared" si="9"/>
        <v>0</v>
      </c>
      <c r="E65" s="640"/>
      <c r="F65" s="639">
        <f t="shared" si="5"/>
        <v>0</v>
      </c>
      <c r="G65" s="641"/>
      <c r="H65" s="642"/>
      <c r="J65" s="2"/>
      <c r="K65" s="404">
        <v>10.9</v>
      </c>
      <c r="L65" s="20"/>
      <c r="M65" s="402">
        <f t="shared" si="10"/>
        <v>0</v>
      </c>
      <c r="N65" s="167"/>
      <c r="O65" s="114">
        <f t="shared" si="3"/>
        <v>0</v>
      </c>
      <c r="P65" s="115"/>
      <c r="Q65" s="116"/>
    </row>
    <row r="66" spans="1:17" x14ac:dyDescent="0.25">
      <c r="A66" s="2"/>
      <c r="B66" s="404">
        <v>10.9</v>
      </c>
      <c r="C66" s="20"/>
      <c r="D66" s="655">
        <f t="shared" si="9"/>
        <v>0</v>
      </c>
      <c r="E66" s="640"/>
      <c r="F66" s="639">
        <f t="shared" si="5"/>
        <v>0</v>
      </c>
      <c r="G66" s="641"/>
      <c r="H66" s="642"/>
      <c r="J66" s="2"/>
      <c r="K66" s="404">
        <v>10.9</v>
      </c>
      <c r="L66" s="20"/>
      <c r="M66" s="402">
        <f t="shared" si="10"/>
        <v>0</v>
      </c>
      <c r="N66" s="167"/>
      <c r="O66" s="114">
        <f t="shared" si="3"/>
        <v>0</v>
      </c>
      <c r="P66" s="115"/>
      <c r="Q66" s="116"/>
    </row>
    <row r="67" spans="1:17" x14ac:dyDescent="0.25">
      <c r="A67" s="2"/>
      <c r="B67" s="404">
        <v>10.9</v>
      </c>
      <c r="C67" s="20"/>
      <c r="D67" s="655">
        <f t="shared" si="9"/>
        <v>0</v>
      </c>
      <c r="E67" s="640"/>
      <c r="F67" s="639">
        <f t="shared" si="5"/>
        <v>0</v>
      </c>
      <c r="G67" s="641"/>
      <c r="H67" s="642"/>
      <c r="J67" s="2"/>
      <c r="K67" s="404">
        <v>10.9</v>
      </c>
      <c r="L67" s="20"/>
      <c r="M67" s="402">
        <f t="shared" si="10"/>
        <v>0</v>
      </c>
      <c r="N67" s="167"/>
      <c r="O67" s="114">
        <f t="shared" si="3"/>
        <v>0</v>
      </c>
      <c r="P67" s="115"/>
      <c r="Q67" s="116"/>
    </row>
    <row r="68" spans="1:17" x14ac:dyDescent="0.25">
      <c r="A68" s="2"/>
      <c r="B68" s="404">
        <v>10.9</v>
      </c>
      <c r="C68" s="20"/>
      <c r="D68" s="655">
        <f t="shared" si="9"/>
        <v>0</v>
      </c>
      <c r="E68" s="640"/>
      <c r="F68" s="639">
        <f t="shared" si="5"/>
        <v>0</v>
      </c>
      <c r="G68" s="641"/>
      <c r="H68" s="642"/>
      <c r="J68" s="2"/>
      <c r="K68" s="404">
        <v>10.9</v>
      </c>
      <c r="L68" s="20"/>
      <c r="M68" s="402">
        <f t="shared" si="10"/>
        <v>0</v>
      </c>
      <c r="N68" s="167"/>
      <c r="O68" s="114">
        <f t="shared" si="3"/>
        <v>0</v>
      </c>
      <c r="P68" s="115"/>
      <c r="Q68" s="116"/>
    </row>
    <row r="69" spans="1:17" x14ac:dyDescent="0.25">
      <c r="A69" s="2"/>
      <c r="B69" s="404">
        <v>10.9</v>
      </c>
      <c r="C69" s="20"/>
      <c r="D69" s="655">
        <f t="shared" si="9"/>
        <v>0</v>
      </c>
      <c r="E69" s="640"/>
      <c r="F69" s="639">
        <f t="shared" si="5"/>
        <v>0</v>
      </c>
      <c r="G69" s="641"/>
      <c r="H69" s="642"/>
      <c r="J69" s="2"/>
      <c r="K69" s="404">
        <v>10.9</v>
      </c>
      <c r="L69" s="20"/>
      <c r="M69" s="402">
        <f t="shared" si="10"/>
        <v>0</v>
      </c>
      <c r="N69" s="167"/>
      <c r="O69" s="114">
        <f t="shared" si="3"/>
        <v>0</v>
      </c>
      <c r="P69" s="115"/>
      <c r="Q69" s="116"/>
    </row>
    <row r="70" spans="1:17" x14ac:dyDescent="0.25">
      <c r="A70" s="2"/>
      <c r="B70" s="404">
        <v>10.9</v>
      </c>
      <c r="C70" s="20"/>
      <c r="D70" s="655">
        <f t="shared" si="9"/>
        <v>0</v>
      </c>
      <c r="E70" s="640"/>
      <c r="F70" s="639">
        <f t="shared" si="5"/>
        <v>0</v>
      </c>
      <c r="G70" s="641"/>
      <c r="H70" s="642"/>
      <c r="J70" s="2"/>
      <c r="K70" s="404">
        <v>10.9</v>
      </c>
      <c r="L70" s="20"/>
      <c r="M70" s="402">
        <f t="shared" si="10"/>
        <v>0</v>
      </c>
      <c r="N70" s="167"/>
      <c r="O70" s="114">
        <f t="shared" si="3"/>
        <v>0</v>
      </c>
      <c r="P70" s="115"/>
      <c r="Q70" s="116"/>
    </row>
    <row r="71" spans="1:17" x14ac:dyDescent="0.25">
      <c r="A71" s="2"/>
      <c r="B71" s="404">
        <v>10.9</v>
      </c>
      <c r="C71" s="20"/>
      <c r="D71" s="655">
        <f t="shared" si="9"/>
        <v>0</v>
      </c>
      <c r="E71" s="640"/>
      <c r="F71" s="639">
        <f t="shared" si="5"/>
        <v>0</v>
      </c>
      <c r="G71" s="641"/>
      <c r="H71" s="642"/>
      <c r="J71" s="2"/>
      <c r="K71" s="404">
        <v>10.9</v>
      </c>
      <c r="L71" s="20"/>
      <c r="M71" s="402">
        <f t="shared" si="10"/>
        <v>0</v>
      </c>
      <c r="N71" s="167"/>
      <c r="O71" s="114">
        <f t="shared" si="3"/>
        <v>0</v>
      </c>
      <c r="P71" s="115"/>
      <c r="Q71" s="116"/>
    </row>
    <row r="72" spans="1:17" x14ac:dyDescent="0.25">
      <c r="A72" s="2"/>
      <c r="B72" s="404">
        <v>10.9</v>
      </c>
      <c r="C72" s="20"/>
      <c r="D72" s="655">
        <f t="shared" si="9"/>
        <v>0</v>
      </c>
      <c r="E72" s="640"/>
      <c r="F72" s="639">
        <f t="shared" si="5"/>
        <v>0</v>
      </c>
      <c r="G72" s="641"/>
      <c r="H72" s="642"/>
      <c r="J72" s="2"/>
      <c r="K72" s="404">
        <v>10.9</v>
      </c>
      <c r="L72" s="20"/>
      <c r="M72" s="402">
        <f t="shared" si="10"/>
        <v>0</v>
      </c>
      <c r="N72" s="167"/>
      <c r="O72" s="114">
        <f t="shared" ref="O72:O91" si="11">M72</f>
        <v>0</v>
      </c>
      <c r="P72" s="115"/>
      <c r="Q72" s="116"/>
    </row>
    <row r="73" spans="1:17" x14ac:dyDescent="0.25">
      <c r="A73" s="2"/>
      <c r="B73" s="404">
        <v>10.9</v>
      </c>
      <c r="C73" s="20"/>
      <c r="D73" s="655">
        <f t="shared" si="9"/>
        <v>0</v>
      </c>
      <c r="E73" s="640"/>
      <c r="F73" s="639">
        <f t="shared" si="5"/>
        <v>0</v>
      </c>
      <c r="G73" s="641"/>
      <c r="H73" s="642"/>
      <c r="J73" s="2"/>
      <c r="K73" s="404">
        <v>10.9</v>
      </c>
      <c r="L73" s="20"/>
      <c r="M73" s="402">
        <f t="shared" si="10"/>
        <v>0</v>
      </c>
      <c r="N73" s="167"/>
      <c r="O73" s="114">
        <f t="shared" si="11"/>
        <v>0</v>
      </c>
      <c r="P73" s="115"/>
      <c r="Q73" s="116"/>
    </row>
    <row r="74" spans="1:17" x14ac:dyDescent="0.25">
      <c r="A74" s="2"/>
      <c r="B74" s="404">
        <v>10.9</v>
      </c>
      <c r="C74" s="20"/>
      <c r="D74" s="655">
        <f t="shared" si="9"/>
        <v>0</v>
      </c>
      <c r="E74" s="640"/>
      <c r="F74" s="639">
        <f t="shared" si="5"/>
        <v>0</v>
      </c>
      <c r="G74" s="641"/>
      <c r="H74" s="642"/>
      <c r="J74" s="2"/>
      <c r="K74" s="404">
        <v>10.9</v>
      </c>
      <c r="L74" s="20"/>
      <c r="M74" s="402">
        <f t="shared" si="10"/>
        <v>0</v>
      </c>
      <c r="N74" s="167"/>
      <c r="O74" s="114">
        <f t="shared" si="11"/>
        <v>0</v>
      </c>
      <c r="P74" s="115"/>
      <c r="Q74" s="116"/>
    </row>
    <row r="75" spans="1:17" x14ac:dyDescent="0.25">
      <c r="A75" s="2"/>
      <c r="B75" s="404">
        <v>10.9</v>
      </c>
      <c r="C75" s="20"/>
      <c r="D75" s="655">
        <f t="shared" si="9"/>
        <v>0</v>
      </c>
      <c r="E75" s="640"/>
      <c r="F75" s="639">
        <f t="shared" si="5"/>
        <v>0</v>
      </c>
      <c r="G75" s="641"/>
      <c r="H75" s="642"/>
      <c r="J75" s="2"/>
      <c r="K75" s="404">
        <v>10.9</v>
      </c>
      <c r="L75" s="20"/>
      <c r="M75" s="402">
        <f t="shared" si="10"/>
        <v>0</v>
      </c>
      <c r="N75" s="167"/>
      <c r="O75" s="114">
        <f t="shared" si="11"/>
        <v>0</v>
      </c>
      <c r="P75" s="115"/>
      <c r="Q75" s="116"/>
    </row>
    <row r="76" spans="1:17" x14ac:dyDescent="0.25">
      <c r="A76" s="2"/>
      <c r="B76" s="404">
        <v>10.9</v>
      </c>
      <c r="C76" s="20"/>
      <c r="D76" s="655">
        <f t="shared" si="9"/>
        <v>0</v>
      </c>
      <c r="E76" s="640"/>
      <c r="F76" s="639">
        <f t="shared" si="5"/>
        <v>0</v>
      </c>
      <c r="G76" s="641"/>
      <c r="H76" s="642"/>
      <c r="J76" s="2"/>
      <c r="K76" s="404">
        <v>10.9</v>
      </c>
      <c r="L76" s="20"/>
      <c r="M76" s="402">
        <f t="shared" si="10"/>
        <v>0</v>
      </c>
      <c r="N76" s="167"/>
      <c r="O76" s="114">
        <f t="shared" si="11"/>
        <v>0</v>
      </c>
      <c r="P76" s="115"/>
      <c r="Q76" s="116"/>
    </row>
    <row r="77" spans="1:17" x14ac:dyDescent="0.25">
      <c r="A77" s="2"/>
      <c r="B77" s="404">
        <v>10.9</v>
      </c>
      <c r="C77" s="20"/>
      <c r="D77" s="655">
        <f t="shared" si="9"/>
        <v>0</v>
      </c>
      <c r="E77" s="640"/>
      <c r="F77" s="639">
        <f t="shared" si="5"/>
        <v>0</v>
      </c>
      <c r="G77" s="641"/>
      <c r="H77" s="642"/>
      <c r="J77" s="2"/>
      <c r="K77" s="404">
        <v>10.9</v>
      </c>
      <c r="L77" s="20"/>
      <c r="M77" s="402">
        <f t="shared" si="10"/>
        <v>0</v>
      </c>
      <c r="N77" s="167"/>
      <c r="O77" s="114">
        <f t="shared" si="11"/>
        <v>0</v>
      </c>
      <c r="P77" s="115"/>
      <c r="Q77" s="116"/>
    </row>
    <row r="78" spans="1:17" x14ac:dyDescent="0.25">
      <c r="A78" s="2"/>
      <c r="B78" s="404">
        <v>10.9</v>
      </c>
      <c r="C78" s="20"/>
      <c r="D78" s="655">
        <f t="shared" si="9"/>
        <v>0</v>
      </c>
      <c r="E78" s="640"/>
      <c r="F78" s="639">
        <f t="shared" si="5"/>
        <v>0</v>
      </c>
      <c r="G78" s="641"/>
      <c r="H78" s="642"/>
      <c r="J78" s="2"/>
      <c r="K78" s="404">
        <v>10.9</v>
      </c>
      <c r="L78" s="20"/>
      <c r="M78" s="402">
        <f t="shared" si="10"/>
        <v>0</v>
      </c>
      <c r="N78" s="167"/>
      <c r="O78" s="114">
        <f t="shared" si="11"/>
        <v>0</v>
      </c>
      <c r="P78" s="115"/>
      <c r="Q78" s="116"/>
    </row>
    <row r="79" spans="1:17" x14ac:dyDescent="0.25">
      <c r="A79" s="2"/>
      <c r="B79" s="404">
        <v>10.9</v>
      </c>
      <c r="C79" s="20"/>
      <c r="D79" s="655">
        <f t="shared" si="9"/>
        <v>0</v>
      </c>
      <c r="E79" s="640"/>
      <c r="F79" s="639">
        <f t="shared" si="5"/>
        <v>0</v>
      </c>
      <c r="G79" s="641"/>
      <c r="H79" s="642"/>
      <c r="J79" s="2"/>
      <c r="K79" s="404">
        <v>10.9</v>
      </c>
      <c r="L79" s="20"/>
      <c r="M79" s="402">
        <f t="shared" si="10"/>
        <v>0</v>
      </c>
      <c r="N79" s="167"/>
      <c r="O79" s="114">
        <f t="shared" si="11"/>
        <v>0</v>
      </c>
      <c r="P79" s="115"/>
      <c r="Q79" s="116"/>
    </row>
    <row r="80" spans="1:17" x14ac:dyDescent="0.25">
      <c r="A80" s="2"/>
      <c r="B80" s="404">
        <v>10.9</v>
      </c>
      <c r="C80" s="20"/>
      <c r="D80" s="655">
        <f t="shared" si="9"/>
        <v>0</v>
      </c>
      <c r="E80" s="640"/>
      <c r="F80" s="639">
        <f t="shared" si="5"/>
        <v>0</v>
      </c>
      <c r="G80" s="641"/>
      <c r="H80" s="642"/>
      <c r="J80" s="2"/>
      <c r="K80" s="404">
        <v>10.9</v>
      </c>
      <c r="L80" s="20"/>
      <c r="M80" s="402">
        <f t="shared" si="10"/>
        <v>0</v>
      </c>
      <c r="N80" s="167"/>
      <c r="O80" s="114">
        <f t="shared" si="11"/>
        <v>0</v>
      </c>
      <c r="P80" s="115"/>
      <c r="Q80" s="116"/>
    </row>
    <row r="81" spans="1:17" x14ac:dyDescent="0.25">
      <c r="A81" s="2"/>
      <c r="B81" s="404">
        <v>10.9</v>
      </c>
      <c r="C81" s="20"/>
      <c r="D81" s="432">
        <f t="shared" si="9"/>
        <v>0</v>
      </c>
      <c r="E81" s="186"/>
      <c r="F81" s="100">
        <f t="shared" si="5"/>
        <v>0</v>
      </c>
      <c r="G81" s="111"/>
      <c r="H81" s="101"/>
      <c r="J81" s="2"/>
      <c r="K81" s="404">
        <v>10.9</v>
      </c>
      <c r="L81" s="20"/>
      <c r="M81" s="402">
        <f t="shared" si="10"/>
        <v>0</v>
      </c>
      <c r="N81" s="167"/>
      <c r="O81" s="114">
        <f t="shared" si="11"/>
        <v>0</v>
      </c>
      <c r="P81" s="115"/>
      <c r="Q81" s="116"/>
    </row>
    <row r="82" spans="1:17" x14ac:dyDescent="0.25">
      <c r="A82" s="2"/>
      <c r="B82" s="404">
        <v>10.9</v>
      </c>
      <c r="C82" s="20"/>
      <c r="D82" s="402">
        <f t="shared" si="9"/>
        <v>0</v>
      </c>
      <c r="E82" s="186"/>
      <c r="F82" s="100">
        <f t="shared" si="5"/>
        <v>0</v>
      </c>
      <c r="G82" s="111"/>
      <c r="H82" s="101"/>
      <c r="J82" s="2"/>
      <c r="K82" s="404">
        <v>10.9</v>
      </c>
      <c r="L82" s="20"/>
      <c r="M82" s="402">
        <f t="shared" si="10"/>
        <v>0</v>
      </c>
      <c r="N82" s="167"/>
      <c r="O82" s="114">
        <f t="shared" si="11"/>
        <v>0</v>
      </c>
      <c r="P82" s="115"/>
      <c r="Q82" s="116"/>
    </row>
    <row r="83" spans="1:17" x14ac:dyDescent="0.25">
      <c r="A83" s="2"/>
      <c r="B83" s="404">
        <v>10.9</v>
      </c>
      <c r="C83" s="20"/>
      <c r="D83" s="402">
        <f t="shared" si="9"/>
        <v>0</v>
      </c>
      <c r="E83" s="186"/>
      <c r="F83" s="100">
        <f t="shared" si="5"/>
        <v>0</v>
      </c>
      <c r="G83" s="111"/>
      <c r="H83" s="101"/>
      <c r="J83" s="2"/>
      <c r="K83" s="404">
        <v>10.9</v>
      </c>
      <c r="L83" s="20"/>
      <c r="M83" s="402">
        <f t="shared" si="10"/>
        <v>0</v>
      </c>
      <c r="N83" s="167"/>
      <c r="O83" s="114">
        <f t="shared" si="11"/>
        <v>0</v>
      </c>
      <c r="P83" s="115"/>
      <c r="Q83" s="116"/>
    </row>
    <row r="84" spans="1:17" x14ac:dyDescent="0.25">
      <c r="A84" s="2"/>
      <c r="B84" s="404">
        <v>10.9</v>
      </c>
      <c r="C84" s="20"/>
      <c r="D84" s="402">
        <f t="shared" si="9"/>
        <v>0</v>
      </c>
      <c r="E84" s="167"/>
      <c r="F84" s="114">
        <f t="shared" si="5"/>
        <v>0</v>
      </c>
      <c r="G84" s="115"/>
      <c r="H84" s="116"/>
      <c r="J84" s="2"/>
      <c r="K84" s="404">
        <v>10.9</v>
      </c>
      <c r="L84" s="20"/>
      <c r="M84" s="402">
        <f t="shared" si="10"/>
        <v>0</v>
      </c>
      <c r="N84" s="167"/>
      <c r="O84" s="114">
        <f t="shared" si="11"/>
        <v>0</v>
      </c>
      <c r="P84" s="115"/>
      <c r="Q84" s="116"/>
    </row>
    <row r="85" spans="1:17" x14ac:dyDescent="0.25">
      <c r="A85" s="2"/>
      <c r="B85" s="404">
        <v>10.9</v>
      </c>
      <c r="C85" s="20"/>
      <c r="D85" s="402">
        <f t="shared" si="9"/>
        <v>0</v>
      </c>
      <c r="E85" s="167"/>
      <c r="F85" s="114">
        <f t="shared" si="5"/>
        <v>0</v>
      </c>
      <c r="G85" s="115"/>
      <c r="H85" s="116"/>
      <c r="J85" s="2"/>
      <c r="K85" s="404">
        <v>10.9</v>
      </c>
      <c r="L85" s="20"/>
      <c r="M85" s="402">
        <f t="shared" si="10"/>
        <v>0</v>
      </c>
      <c r="N85" s="167"/>
      <c r="O85" s="114">
        <f t="shared" si="11"/>
        <v>0</v>
      </c>
      <c r="P85" s="115"/>
      <c r="Q85" s="116"/>
    </row>
    <row r="86" spans="1:17" x14ac:dyDescent="0.25">
      <c r="A86" s="210"/>
      <c r="B86" s="404">
        <v>10.9</v>
      </c>
      <c r="C86" s="20"/>
      <c r="D86" s="402">
        <f t="shared" si="9"/>
        <v>0</v>
      </c>
      <c r="E86" s="167"/>
      <c r="F86" s="114">
        <f t="shared" si="5"/>
        <v>0</v>
      </c>
      <c r="G86" s="115"/>
      <c r="H86" s="116"/>
      <c r="J86" s="210"/>
      <c r="K86" s="404">
        <v>10.9</v>
      </c>
      <c r="L86" s="20"/>
      <c r="M86" s="402">
        <f t="shared" si="10"/>
        <v>0</v>
      </c>
      <c r="N86" s="167"/>
      <c r="O86" s="114">
        <f t="shared" si="11"/>
        <v>0</v>
      </c>
      <c r="P86" s="115"/>
      <c r="Q86" s="116"/>
    </row>
    <row r="87" spans="1:17" x14ac:dyDescent="0.25">
      <c r="A87" s="2"/>
      <c r="B87" s="404">
        <v>10.9</v>
      </c>
      <c r="C87" s="20"/>
      <c r="D87" s="402">
        <f t="shared" si="9"/>
        <v>0</v>
      </c>
      <c r="E87" s="167"/>
      <c r="F87" s="114">
        <f t="shared" si="5"/>
        <v>0</v>
      </c>
      <c r="G87" s="115"/>
      <c r="H87" s="116"/>
      <c r="J87" s="2"/>
      <c r="K87" s="404">
        <v>10.9</v>
      </c>
      <c r="L87" s="20"/>
      <c r="M87" s="402">
        <f t="shared" si="10"/>
        <v>0</v>
      </c>
      <c r="N87" s="167"/>
      <c r="O87" s="114">
        <f t="shared" si="11"/>
        <v>0</v>
      </c>
      <c r="P87" s="115"/>
      <c r="Q87" s="116"/>
    </row>
    <row r="88" spans="1:17" x14ac:dyDescent="0.25">
      <c r="A88" s="2"/>
      <c r="B88" s="404">
        <v>10.9</v>
      </c>
      <c r="C88" s="20"/>
      <c r="D88" s="402">
        <f t="shared" si="9"/>
        <v>0</v>
      </c>
      <c r="E88" s="167"/>
      <c r="F88" s="114">
        <f t="shared" si="5"/>
        <v>0</v>
      </c>
      <c r="G88" s="115"/>
      <c r="H88" s="116"/>
      <c r="J88" s="2"/>
      <c r="K88" s="404">
        <v>10.9</v>
      </c>
      <c r="L88" s="20"/>
      <c r="M88" s="402">
        <f t="shared" si="10"/>
        <v>0</v>
      </c>
      <c r="N88" s="167"/>
      <c r="O88" s="114">
        <f t="shared" si="11"/>
        <v>0</v>
      </c>
      <c r="P88" s="115"/>
      <c r="Q88" s="116"/>
    </row>
    <row r="89" spans="1:17" x14ac:dyDescent="0.25">
      <c r="A89" s="2"/>
      <c r="B89" s="404">
        <v>10.9</v>
      </c>
      <c r="C89" s="20"/>
      <c r="D89" s="402">
        <f t="shared" si="9"/>
        <v>0</v>
      </c>
      <c r="E89" s="167"/>
      <c r="F89" s="114">
        <f t="shared" si="5"/>
        <v>0</v>
      </c>
      <c r="G89" s="115"/>
      <c r="H89" s="116"/>
      <c r="J89" s="2"/>
      <c r="K89" s="404">
        <v>10.9</v>
      </c>
      <c r="L89" s="20"/>
      <c r="M89" s="402">
        <f t="shared" si="10"/>
        <v>0</v>
      </c>
      <c r="N89" s="167"/>
      <c r="O89" s="114">
        <f t="shared" si="11"/>
        <v>0</v>
      </c>
      <c r="P89" s="115"/>
      <c r="Q89" s="116"/>
    </row>
    <row r="90" spans="1:17" x14ac:dyDescent="0.25">
      <c r="A90" s="2"/>
      <c r="B90" s="404">
        <v>10.9</v>
      </c>
      <c r="C90" s="20"/>
      <c r="D90" s="402">
        <f>C90*B31</f>
        <v>0</v>
      </c>
      <c r="E90" s="167"/>
      <c r="F90" s="114">
        <f t="shared" si="5"/>
        <v>0</v>
      </c>
      <c r="G90" s="115"/>
      <c r="H90" s="116"/>
      <c r="J90" s="2"/>
      <c r="K90" s="404">
        <v>10.9</v>
      </c>
      <c r="L90" s="20"/>
      <c r="M90" s="402">
        <f>L90*K31</f>
        <v>0</v>
      </c>
      <c r="N90" s="167"/>
      <c r="O90" s="114">
        <f t="shared" si="11"/>
        <v>0</v>
      </c>
      <c r="P90" s="115"/>
      <c r="Q90" s="116"/>
    </row>
    <row r="91" spans="1:17" ht="15.75" thickBot="1" x14ac:dyDescent="0.3">
      <c r="A91" s="4"/>
      <c r="B91" s="404">
        <v>10.9</v>
      </c>
      <c r="C91" s="48"/>
      <c r="D91" s="403">
        <f>C91*B32</f>
        <v>0</v>
      </c>
      <c r="E91" s="392"/>
      <c r="F91" s="363">
        <f t="shared" si="5"/>
        <v>0</v>
      </c>
      <c r="G91" s="313"/>
      <c r="H91" s="116"/>
      <c r="J91" s="4"/>
      <c r="K91" s="404">
        <v>10.9</v>
      </c>
      <c r="L91" s="48"/>
      <c r="M91" s="403">
        <f>L91*K32</f>
        <v>0</v>
      </c>
      <c r="N91" s="392"/>
      <c r="O91" s="363">
        <f t="shared" si="11"/>
        <v>0</v>
      </c>
      <c r="P91" s="313"/>
      <c r="Q91" s="116"/>
    </row>
    <row r="92" spans="1:17" ht="16.5" thickTop="1" thickBot="1" x14ac:dyDescent="0.3">
      <c r="C92" s="177">
        <f>SUM(C10:C91)</f>
        <v>1272</v>
      </c>
      <c r="D92" s="224">
        <f>SUM(D10:D91)</f>
        <v>13864.800000000003</v>
      </c>
      <c r="E92" s="50"/>
      <c r="F92" s="6">
        <f>SUM(F10:F91)</f>
        <v>13864.800000000003</v>
      </c>
      <c r="L92" s="177">
        <f>SUM(L10:L91)</f>
        <v>0</v>
      </c>
      <c r="M92" s="224">
        <f>SUM(M10:M91)</f>
        <v>0</v>
      </c>
      <c r="N92" s="50"/>
      <c r="O92" s="6">
        <f>SUM(O10:O91)</f>
        <v>0</v>
      </c>
    </row>
    <row r="93" spans="1:17" ht="15.75" thickBot="1" x14ac:dyDescent="0.3">
      <c r="A93" s="253"/>
      <c r="D93" s="225" t="s">
        <v>4</v>
      </c>
      <c r="E93" s="113">
        <f>F4+F5+F6-+C92</f>
        <v>512</v>
      </c>
      <c r="J93" s="253"/>
      <c r="M93" s="225" t="s">
        <v>4</v>
      </c>
      <c r="N93" s="113">
        <f>O4+O5+O6-+L92</f>
        <v>785</v>
      </c>
    </row>
    <row r="94" spans="1:17" ht="15.75" thickBot="1" x14ac:dyDescent="0.3">
      <c r="A94" s="246"/>
      <c r="J94" s="246"/>
    </row>
    <row r="95" spans="1:17" ht="16.5" thickTop="1" thickBot="1" x14ac:dyDescent="0.3">
      <c r="A95" s="170"/>
      <c r="C95" s="732" t="s">
        <v>11</v>
      </c>
      <c r="D95" s="733"/>
      <c r="E95" s="330">
        <f>E5+E4+E6+-F92</f>
        <v>5580.7999999999956</v>
      </c>
      <c r="J95" s="170"/>
      <c r="L95" s="732" t="s">
        <v>11</v>
      </c>
      <c r="M95" s="733"/>
      <c r="N95" s="330">
        <f>N5+N4+N6+-O92</f>
        <v>8545.6899999999987</v>
      </c>
    </row>
  </sheetData>
  <sortState ref="C20:H31">
    <sortCondition ref="G20:G31"/>
  </sortState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29" t="s">
        <v>280</v>
      </c>
      <c r="B1" s="729"/>
      <c r="C1" s="729"/>
      <c r="D1" s="729"/>
      <c r="E1" s="729"/>
      <c r="F1" s="729"/>
      <c r="G1" s="729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7"/>
      <c r="G4" s="16"/>
      <c r="H4" s="16"/>
    </row>
    <row r="5" spans="1:8" x14ac:dyDescent="0.25">
      <c r="A5" s="15" t="s">
        <v>151</v>
      </c>
      <c r="B5" s="735" t="s">
        <v>152</v>
      </c>
      <c r="C5" s="75">
        <v>46</v>
      </c>
      <c r="D5" s="240">
        <v>42146</v>
      </c>
      <c r="E5" s="94">
        <v>9070</v>
      </c>
      <c r="F5" s="150">
        <v>907</v>
      </c>
      <c r="G5" s="336">
        <f>F90</f>
        <v>1480</v>
      </c>
      <c r="H5" s="99">
        <f>E4+E5+E6-G5</f>
        <v>7590</v>
      </c>
    </row>
    <row r="6" spans="1:8" ht="16.5" thickBot="1" x14ac:dyDescent="0.3">
      <c r="A6" s="16"/>
      <c r="B6" s="736"/>
      <c r="C6" s="16"/>
      <c r="D6" s="64"/>
      <c r="E6" s="328"/>
      <c r="F6" s="329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</row>
    <row r="8" spans="1:8" ht="15.75" thickTop="1" x14ac:dyDescent="0.25">
      <c r="A8" s="2"/>
      <c r="B8" s="404">
        <v>10</v>
      </c>
      <c r="C8" s="20">
        <v>1</v>
      </c>
      <c r="D8" s="364">
        <f t="shared" ref="D8:D20" si="0">C8*B8</f>
        <v>10</v>
      </c>
      <c r="E8" s="239">
        <v>42149</v>
      </c>
      <c r="F8" s="114">
        <f t="shared" ref="F8:F89" si="1">D8</f>
        <v>10</v>
      </c>
      <c r="G8" s="115" t="s">
        <v>199</v>
      </c>
      <c r="H8" s="116">
        <v>640</v>
      </c>
    </row>
    <row r="9" spans="1:8" x14ac:dyDescent="0.25">
      <c r="A9" s="2"/>
      <c r="B9" s="404">
        <v>10</v>
      </c>
      <c r="C9" s="20">
        <v>10</v>
      </c>
      <c r="D9" s="364">
        <f t="shared" si="0"/>
        <v>100</v>
      </c>
      <c r="E9" s="180">
        <v>42149</v>
      </c>
      <c r="F9" s="114">
        <f t="shared" si="1"/>
        <v>100</v>
      </c>
      <c r="G9" s="115" t="s">
        <v>200</v>
      </c>
      <c r="H9" s="116">
        <v>640</v>
      </c>
    </row>
    <row r="10" spans="1:8" x14ac:dyDescent="0.25">
      <c r="A10" s="157" t="s">
        <v>33</v>
      </c>
      <c r="B10" s="404">
        <v>10</v>
      </c>
      <c r="C10" s="20">
        <v>2</v>
      </c>
      <c r="D10" s="364">
        <f t="shared" si="0"/>
        <v>20</v>
      </c>
      <c r="E10" s="180">
        <v>42150</v>
      </c>
      <c r="F10" s="114">
        <f t="shared" si="1"/>
        <v>20</v>
      </c>
      <c r="G10" s="115" t="s">
        <v>202</v>
      </c>
      <c r="H10" s="116">
        <v>640</v>
      </c>
    </row>
    <row r="11" spans="1:8" x14ac:dyDescent="0.25">
      <c r="A11" s="158"/>
      <c r="B11" s="404">
        <v>10</v>
      </c>
      <c r="C11" s="20">
        <v>10</v>
      </c>
      <c r="D11" s="364">
        <f t="shared" si="0"/>
        <v>100</v>
      </c>
      <c r="E11" s="239">
        <v>42155</v>
      </c>
      <c r="F11" s="114">
        <f t="shared" si="1"/>
        <v>100</v>
      </c>
      <c r="G11" s="115" t="s">
        <v>209</v>
      </c>
      <c r="H11" s="116">
        <v>640</v>
      </c>
    </row>
    <row r="12" spans="1:8" x14ac:dyDescent="0.25">
      <c r="A12" s="164"/>
      <c r="B12" s="404">
        <v>10</v>
      </c>
      <c r="C12" s="20">
        <v>39</v>
      </c>
      <c r="D12" s="364">
        <f t="shared" si="0"/>
        <v>390</v>
      </c>
      <c r="E12" s="239">
        <v>42155</v>
      </c>
      <c r="F12" s="114">
        <f t="shared" si="1"/>
        <v>390</v>
      </c>
      <c r="G12" s="115" t="s">
        <v>209</v>
      </c>
      <c r="H12" s="116">
        <v>640</v>
      </c>
    </row>
    <row r="13" spans="1:8" x14ac:dyDescent="0.25">
      <c r="A13" s="159" t="s">
        <v>34</v>
      </c>
      <c r="B13" s="404">
        <v>10</v>
      </c>
      <c r="C13" s="20">
        <v>80</v>
      </c>
      <c r="D13" s="570">
        <f t="shared" si="0"/>
        <v>800</v>
      </c>
      <c r="E13" s="558">
        <v>42156</v>
      </c>
      <c r="F13" s="555">
        <f t="shared" si="1"/>
        <v>800</v>
      </c>
      <c r="G13" s="557" t="s">
        <v>221</v>
      </c>
      <c r="H13" s="236">
        <v>640</v>
      </c>
    </row>
    <row r="14" spans="1:8" x14ac:dyDescent="0.25">
      <c r="A14" s="158"/>
      <c r="B14" s="404">
        <v>10</v>
      </c>
      <c r="C14" s="20">
        <v>2</v>
      </c>
      <c r="D14" s="570">
        <f t="shared" si="0"/>
        <v>20</v>
      </c>
      <c r="E14" s="571">
        <v>42171</v>
      </c>
      <c r="F14" s="555">
        <f t="shared" si="1"/>
        <v>20</v>
      </c>
      <c r="G14" s="557" t="s">
        <v>245</v>
      </c>
      <c r="H14" s="236">
        <v>640</v>
      </c>
    </row>
    <row r="15" spans="1:8" x14ac:dyDescent="0.25">
      <c r="A15" s="164"/>
      <c r="B15" s="404">
        <v>10</v>
      </c>
      <c r="C15" s="20">
        <v>2</v>
      </c>
      <c r="D15" s="570">
        <f t="shared" si="0"/>
        <v>20</v>
      </c>
      <c r="E15" s="571">
        <v>42182</v>
      </c>
      <c r="F15" s="555">
        <f t="shared" si="1"/>
        <v>20</v>
      </c>
      <c r="G15" s="572" t="s">
        <v>269</v>
      </c>
      <c r="H15" s="236">
        <v>640</v>
      </c>
    </row>
    <row r="16" spans="1:8" x14ac:dyDescent="0.25">
      <c r="A16" s="2"/>
      <c r="B16" s="404">
        <v>10</v>
      </c>
      <c r="C16" s="20">
        <v>2</v>
      </c>
      <c r="D16" s="588">
        <f t="shared" si="0"/>
        <v>20</v>
      </c>
      <c r="E16" s="589">
        <v>42201</v>
      </c>
      <c r="F16" s="583">
        <f t="shared" si="1"/>
        <v>20</v>
      </c>
      <c r="G16" s="585" t="s">
        <v>548</v>
      </c>
      <c r="H16" s="586">
        <v>640</v>
      </c>
    </row>
    <row r="17" spans="1:8" x14ac:dyDescent="0.25">
      <c r="A17" s="2"/>
      <c r="B17" s="404">
        <v>10</v>
      </c>
      <c r="C17" s="20"/>
      <c r="D17" s="588">
        <f t="shared" si="0"/>
        <v>0</v>
      </c>
      <c r="E17" s="589"/>
      <c r="F17" s="583">
        <f t="shared" si="1"/>
        <v>0</v>
      </c>
      <c r="G17" s="585"/>
      <c r="H17" s="586"/>
    </row>
    <row r="18" spans="1:8" x14ac:dyDescent="0.25">
      <c r="A18" s="2"/>
      <c r="B18" s="404">
        <v>10</v>
      </c>
      <c r="C18" s="20"/>
      <c r="D18" s="588">
        <f t="shared" si="0"/>
        <v>0</v>
      </c>
      <c r="E18" s="590"/>
      <c r="F18" s="583">
        <f t="shared" si="1"/>
        <v>0</v>
      </c>
      <c r="G18" s="585"/>
      <c r="H18" s="586"/>
    </row>
    <row r="19" spans="1:8" x14ac:dyDescent="0.25">
      <c r="A19" s="2"/>
      <c r="B19" s="404">
        <v>10</v>
      </c>
      <c r="C19" s="20"/>
      <c r="D19" s="588">
        <f t="shared" si="0"/>
        <v>0</v>
      </c>
      <c r="E19" s="590"/>
      <c r="F19" s="583">
        <f t="shared" si="1"/>
        <v>0</v>
      </c>
      <c r="G19" s="585"/>
      <c r="H19" s="586"/>
    </row>
    <row r="20" spans="1:8" x14ac:dyDescent="0.25">
      <c r="A20" s="2"/>
      <c r="B20" s="404">
        <v>10</v>
      </c>
      <c r="C20" s="20"/>
      <c r="D20" s="588">
        <f t="shared" si="0"/>
        <v>0</v>
      </c>
      <c r="E20" s="590"/>
      <c r="F20" s="583">
        <f t="shared" si="1"/>
        <v>0</v>
      </c>
      <c r="G20" s="585"/>
      <c r="H20" s="586"/>
    </row>
    <row r="21" spans="1:8" x14ac:dyDescent="0.25">
      <c r="A21" s="2"/>
      <c r="B21" s="404">
        <v>10</v>
      </c>
      <c r="C21" s="20"/>
      <c r="D21" s="588">
        <f>C21*B19</f>
        <v>0</v>
      </c>
      <c r="E21" s="589"/>
      <c r="F21" s="583">
        <f t="shared" si="1"/>
        <v>0</v>
      </c>
      <c r="G21" s="585"/>
      <c r="H21" s="586"/>
    </row>
    <row r="22" spans="1:8" x14ac:dyDescent="0.25">
      <c r="A22" s="2"/>
      <c r="B22" s="404">
        <v>10</v>
      </c>
      <c r="C22" s="20"/>
      <c r="D22" s="588">
        <f t="shared" ref="D22:D31" si="2">C22*B20</f>
        <v>0</v>
      </c>
      <c r="E22" s="589"/>
      <c r="F22" s="583">
        <f t="shared" si="1"/>
        <v>0</v>
      </c>
      <c r="G22" s="585"/>
      <c r="H22" s="586"/>
    </row>
    <row r="23" spans="1:8" x14ac:dyDescent="0.25">
      <c r="A23" s="2"/>
      <c r="B23" s="404">
        <v>10</v>
      </c>
      <c r="C23" s="20"/>
      <c r="D23" s="588">
        <f t="shared" si="2"/>
        <v>0</v>
      </c>
      <c r="E23" s="589"/>
      <c r="F23" s="583">
        <f t="shared" si="1"/>
        <v>0</v>
      </c>
      <c r="G23" s="585"/>
      <c r="H23" s="586"/>
    </row>
    <row r="24" spans="1:8" x14ac:dyDescent="0.25">
      <c r="A24" s="2"/>
      <c r="B24" s="404">
        <v>10</v>
      </c>
      <c r="C24" s="20"/>
      <c r="D24" s="588">
        <f t="shared" si="2"/>
        <v>0</v>
      </c>
      <c r="E24" s="589"/>
      <c r="F24" s="583">
        <f t="shared" si="1"/>
        <v>0</v>
      </c>
      <c r="G24" s="585"/>
      <c r="H24" s="586"/>
    </row>
    <row r="25" spans="1:8" x14ac:dyDescent="0.25">
      <c r="A25" s="2"/>
      <c r="B25" s="404">
        <v>10</v>
      </c>
      <c r="C25" s="20"/>
      <c r="D25" s="588">
        <f t="shared" si="2"/>
        <v>0</v>
      </c>
      <c r="E25" s="590"/>
      <c r="F25" s="583">
        <f t="shared" si="1"/>
        <v>0</v>
      </c>
      <c r="G25" s="585"/>
      <c r="H25" s="586"/>
    </row>
    <row r="26" spans="1:8" x14ac:dyDescent="0.25">
      <c r="A26" s="2"/>
      <c r="B26" s="404">
        <v>10</v>
      </c>
      <c r="C26" s="20"/>
      <c r="D26" s="588">
        <f t="shared" si="2"/>
        <v>0</v>
      </c>
      <c r="E26" s="590"/>
      <c r="F26" s="583">
        <f t="shared" si="1"/>
        <v>0</v>
      </c>
      <c r="G26" s="585"/>
      <c r="H26" s="586"/>
    </row>
    <row r="27" spans="1:8" x14ac:dyDescent="0.25">
      <c r="A27" s="2"/>
      <c r="B27" s="404">
        <v>10</v>
      </c>
      <c r="C27" s="20"/>
      <c r="D27" s="588">
        <f t="shared" si="2"/>
        <v>0</v>
      </c>
      <c r="E27" s="590"/>
      <c r="F27" s="583">
        <f t="shared" si="1"/>
        <v>0</v>
      </c>
      <c r="G27" s="585"/>
      <c r="H27" s="586"/>
    </row>
    <row r="28" spans="1:8" x14ac:dyDescent="0.25">
      <c r="A28" s="2"/>
      <c r="B28" s="404">
        <v>10</v>
      </c>
      <c r="C28" s="20"/>
      <c r="D28" s="588">
        <f t="shared" si="2"/>
        <v>0</v>
      </c>
      <c r="E28" s="590"/>
      <c r="F28" s="583">
        <f t="shared" si="1"/>
        <v>0</v>
      </c>
      <c r="G28" s="585"/>
      <c r="H28" s="586"/>
    </row>
    <row r="29" spans="1:8" x14ac:dyDescent="0.25">
      <c r="A29" s="2"/>
      <c r="B29" s="404">
        <v>10</v>
      </c>
      <c r="C29" s="20"/>
      <c r="D29" s="588">
        <f t="shared" si="2"/>
        <v>0</v>
      </c>
      <c r="E29" s="590"/>
      <c r="F29" s="583">
        <f t="shared" si="1"/>
        <v>0</v>
      </c>
      <c r="G29" s="585"/>
      <c r="H29" s="586"/>
    </row>
    <row r="30" spans="1:8" x14ac:dyDescent="0.25">
      <c r="A30" s="2"/>
      <c r="B30" s="404">
        <v>10</v>
      </c>
      <c r="C30" s="20"/>
      <c r="D30" s="588">
        <f t="shared" si="2"/>
        <v>0</v>
      </c>
      <c r="E30" s="590"/>
      <c r="F30" s="583">
        <f t="shared" si="1"/>
        <v>0</v>
      </c>
      <c r="G30" s="585"/>
      <c r="H30" s="586"/>
    </row>
    <row r="31" spans="1:8" x14ac:dyDescent="0.25">
      <c r="A31" s="2"/>
      <c r="B31" s="404">
        <v>10</v>
      </c>
      <c r="C31" s="20"/>
      <c r="D31" s="588">
        <f t="shared" si="2"/>
        <v>0</v>
      </c>
      <c r="E31" s="590"/>
      <c r="F31" s="583">
        <f t="shared" si="1"/>
        <v>0</v>
      </c>
      <c r="G31" s="585"/>
      <c r="H31" s="586"/>
    </row>
    <row r="32" spans="1:8" x14ac:dyDescent="0.25">
      <c r="A32" s="2"/>
      <c r="B32" s="404">
        <v>10</v>
      </c>
      <c r="C32" s="20"/>
      <c r="D32" s="591">
        <f>C32*B23</f>
        <v>0</v>
      </c>
      <c r="E32" s="584"/>
      <c r="F32" s="583">
        <f t="shared" si="1"/>
        <v>0</v>
      </c>
      <c r="G32" s="585"/>
      <c r="H32" s="586"/>
    </row>
    <row r="33" spans="1:8" x14ac:dyDescent="0.25">
      <c r="A33" s="2"/>
      <c r="B33" s="404">
        <v>10</v>
      </c>
      <c r="C33" s="20"/>
      <c r="D33" s="591">
        <f t="shared" ref="D33:D87" si="3">C33*B24</f>
        <v>0</v>
      </c>
      <c r="E33" s="584"/>
      <c r="F33" s="583">
        <f t="shared" si="1"/>
        <v>0</v>
      </c>
      <c r="G33" s="585"/>
      <c r="H33" s="586"/>
    </row>
    <row r="34" spans="1:8" x14ac:dyDescent="0.25">
      <c r="A34" s="2"/>
      <c r="B34" s="404">
        <v>10</v>
      </c>
      <c r="C34" s="20"/>
      <c r="D34" s="591">
        <f t="shared" si="3"/>
        <v>0</v>
      </c>
      <c r="E34" s="584"/>
      <c r="F34" s="583">
        <f t="shared" si="1"/>
        <v>0</v>
      </c>
      <c r="G34" s="585"/>
      <c r="H34" s="586"/>
    </row>
    <row r="35" spans="1:8" x14ac:dyDescent="0.25">
      <c r="A35" s="2"/>
      <c r="B35" s="404">
        <v>10</v>
      </c>
      <c r="C35" s="20"/>
      <c r="D35" s="591">
        <f t="shared" si="3"/>
        <v>0</v>
      </c>
      <c r="E35" s="584"/>
      <c r="F35" s="583">
        <f t="shared" si="1"/>
        <v>0</v>
      </c>
      <c r="G35" s="585"/>
      <c r="H35" s="586"/>
    </row>
    <row r="36" spans="1:8" x14ac:dyDescent="0.25">
      <c r="A36" s="2"/>
      <c r="B36" s="404">
        <v>10</v>
      </c>
      <c r="C36" s="20"/>
      <c r="D36" s="591">
        <f t="shared" si="3"/>
        <v>0</v>
      </c>
      <c r="E36" s="584"/>
      <c r="F36" s="583">
        <f t="shared" si="1"/>
        <v>0</v>
      </c>
      <c r="G36" s="585"/>
      <c r="H36" s="586"/>
    </row>
    <row r="37" spans="1:8" x14ac:dyDescent="0.25">
      <c r="A37" s="2"/>
      <c r="B37" s="404">
        <v>10</v>
      </c>
      <c r="C37" s="20"/>
      <c r="D37" s="591">
        <f t="shared" si="3"/>
        <v>0</v>
      </c>
      <c r="E37" s="584"/>
      <c r="F37" s="583">
        <f t="shared" si="1"/>
        <v>0</v>
      </c>
      <c r="G37" s="585"/>
      <c r="H37" s="586"/>
    </row>
    <row r="38" spans="1:8" x14ac:dyDescent="0.25">
      <c r="A38" s="2"/>
      <c r="B38" s="404">
        <v>10</v>
      </c>
      <c r="C38" s="20"/>
      <c r="D38" s="591">
        <f t="shared" si="3"/>
        <v>0</v>
      </c>
      <c r="E38" s="584"/>
      <c r="F38" s="583">
        <f t="shared" si="1"/>
        <v>0</v>
      </c>
      <c r="G38" s="585"/>
      <c r="H38" s="586"/>
    </row>
    <row r="39" spans="1:8" x14ac:dyDescent="0.25">
      <c r="A39" s="2"/>
      <c r="B39" s="404">
        <v>10</v>
      </c>
      <c r="C39" s="20"/>
      <c r="D39" s="569">
        <f t="shared" si="3"/>
        <v>0</v>
      </c>
      <c r="E39" s="556"/>
      <c r="F39" s="555">
        <f t="shared" si="1"/>
        <v>0</v>
      </c>
      <c r="G39" s="557"/>
      <c r="H39" s="236"/>
    </row>
    <row r="40" spans="1:8" x14ac:dyDescent="0.25">
      <c r="A40" s="2"/>
      <c r="B40" s="404">
        <v>10</v>
      </c>
      <c r="C40" s="20"/>
      <c r="D40" s="569">
        <f t="shared" si="3"/>
        <v>0</v>
      </c>
      <c r="E40" s="556"/>
      <c r="F40" s="555">
        <f t="shared" si="1"/>
        <v>0</v>
      </c>
      <c r="G40" s="557"/>
      <c r="H40" s="236"/>
    </row>
    <row r="41" spans="1:8" x14ac:dyDescent="0.25">
      <c r="A41" s="2"/>
      <c r="B41" s="404">
        <v>10</v>
      </c>
      <c r="C41" s="20"/>
      <c r="D41" s="569">
        <f t="shared" si="3"/>
        <v>0</v>
      </c>
      <c r="E41" s="556"/>
      <c r="F41" s="555">
        <f t="shared" si="1"/>
        <v>0</v>
      </c>
      <c r="G41" s="557"/>
      <c r="H41" s="236"/>
    </row>
    <row r="42" spans="1:8" x14ac:dyDescent="0.25">
      <c r="A42" s="2"/>
      <c r="B42" s="404">
        <v>10</v>
      </c>
      <c r="C42" s="20"/>
      <c r="D42" s="402">
        <f t="shared" si="3"/>
        <v>0</v>
      </c>
      <c r="E42" s="167"/>
      <c r="F42" s="114">
        <f t="shared" si="1"/>
        <v>0</v>
      </c>
      <c r="G42" s="115"/>
      <c r="H42" s="116"/>
    </row>
    <row r="43" spans="1:8" x14ac:dyDescent="0.25">
      <c r="A43" s="2"/>
      <c r="B43" s="404">
        <v>10</v>
      </c>
      <c r="C43" s="20"/>
      <c r="D43" s="402">
        <f t="shared" si="3"/>
        <v>0</v>
      </c>
      <c r="E43" s="167"/>
      <c r="F43" s="114">
        <f t="shared" si="1"/>
        <v>0</v>
      </c>
      <c r="G43" s="115"/>
      <c r="H43" s="116"/>
    </row>
    <row r="44" spans="1:8" x14ac:dyDescent="0.25">
      <c r="A44" s="2"/>
      <c r="B44" s="404">
        <v>10</v>
      </c>
      <c r="C44" s="20"/>
      <c r="D44" s="402">
        <f t="shared" si="3"/>
        <v>0</v>
      </c>
      <c r="E44" s="167"/>
      <c r="F44" s="114">
        <f t="shared" si="1"/>
        <v>0</v>
      </c>
      <c r="G44" s="115"/>
      <c r="H44" s="116"/>
    </row>
    <row r="45" spans="1:8" x14ac:dyDescent="0.25">
      <c r="A45" s="2"/>
      <c r="B45" s="404">
        <v>10</v>
      </c>
      <c r="C45" s="20"/>
      <c r="D45" s="402">
        <f t="shared" si="3"/>
        <v>0</v>
      </c>
      <c r="E45" s="167"/>
      <c r="F45" s="114">
        <f t="shared" si="1"/>
        <v>0</v>
      </c>
      <c r="G45" s="115"/>
      <c r="H45" s="116"/>
    </row>
    <row r="46" spans="1:8" x14ac:dyDescent="0.25">
      <c r="A46" s="2"/>
      <c r="B46" s="404">
        <v>10</v>
      </c>
      <c r="C46" s="20"/>
      <c r="D46" s="402">
        <f t="shared" si="3"/>
        <v>0</v>
      </c>
      <c r="E46" s="167"/>
      <c r="F46" s="114">
        <f t="shared" si="1"/>
        <v>0</v>
      </c>
      <c r="G46" s="115"/>
      <c r="H46" s="116"/>
    </row>
    <row r="47" spans="1:8" x14ac:dyDescent="0.25">
      <c r="A47" s="2"/>
      <c r="B47" s="404">
        <v>10</v>
      </c>
      <c r="C47" s="20"/>
      <c r="D47" s="402">
        <f t="shared" si="3"/>
        <v>0</v>
      </c>
      <c r="E47" s="167"/>
      <c r="F47" s="114">
        <f t="shared" si="1"/>
        <v>0</v>
      </c>
      <c r="G47" s="115"/>
      <c r="H47" s="116"/>
    </row>
    <row r="48" spans="1:8" x14ac:dyDescent="0.25">
      <c r="A48" s="2"/>
      <c r="B48" s="404">
        <v>10</v>
      </c>
      <c r="C48" s="20"/>
      <c r="D48" s="402">
        <f t="shared" si="3"/>
        <v>0</v>
      </c>
      <c r="E48" s="167"/>
      <c r="F48" s="114">
        <f t="shared" si="1"/>
        <v>0</v>
      </c>
      <c r="G48" s="115"/>
      <c r="H48" s="116"/>
    </row>
    <row r="49" spans="1:8" x14ac:dyDescent="0.25">
      <c r="A49" s="2"/>
      <c r="B49" s="404">
        <v>10</v>
      </c>
      <c r="C49" s="20"/>
      <c r="D49" s="402">
        <f t="shared" si="3"/>
        <v>0</v>
      </c>
      <c r="E49" s="167"/>
      <c r="F49" s="114">
        <f t="shared" si="1"/>
        <v>0</v>
      </c>
      <c r="G49" s="115"/>
      <c r="H49" s="116"/>
    </row>
    <row r="50" spans="1:8" x14ac:dyDescent="0.25">
      <c r="A50" s="2"/>
      <c r="B50" s="404">
        <v>10</v>
      </c>
      <c r="C50" s="20"/>
      <c r="D50" s="522">
        <f t="shared" si="3"/>
        <v>0</v>
      </c>
      <c r="E50" s="512"/>
      <c r="F50" s="422">
        <f t="shared" si="1"/>
        <v>0</v>
      </c>
      <c r="G50" s="513"/>
      <c r="H50" s="514"/>
    </row>
    <row r="51" spans="1:8" x14ac:dyDescent="0.25">
      <c r="A51" s="2"/>
      <c r="B51" s="404">
        <v>10</v>
      </c>
      <c r="C51" s="20"/>
      <c r="D51" s="522">
        <f t="shared" si="3"/>
        <v>0</v>
      </c>
      <c r="E51" s="512"/>
      <c r="F51" s="422">
        <f t="shared" si="1"/>
        <v>0</v>
      </c>
      <c r="G51" s="513"/>
      <c r="H51" s="514"/>
    </row>
    <row r="52" spans="1:8" x14ac:dyDescent="0.25">
      <c r="A52" s="2"/>
      <c r="B52" s="404">
        <v>10</v>
      </c>
      <c r="C52" s="20"/>
      <c r="D52" s="522">
        <f t="shared" si="3"/>
        <v>0</v>
      </c>
      <c r="E52" s="512"/>
      <c r="F52" s="422">
        <f t="shared" si="1"/>
        <v>0</v>
      </c>
      <c r="G52" s="513"/>
      <c r="H52" s="514"/>
    </row>
    <row r="53" spans="1:8" x14ac:dyDescent="0.25">
      <c r="A53" s="2"/>
      <c r="B53" s="404">
        <v>10</v>
      </c>
      <c r="C53" s="20"/>
      <c r="D53" s="522">
        <f t="shared" si="3"/>
        <v>0</v>
      </c>
      <c r="E53" s="512"/>
      <c r="F53" s="422">
        <f t="shared" si="1"/>
        <v>0</v>
      </c>
      <c r="G53" s="513"/>
      <c r="H53" s="514"/>
    </row>
    <row r="54" spans="1:8" x14ac:dyDescent="0.25">
      <c r="A54" s="2"/>
      <c r="B54" s="404">
        <v>10</v>
      </c>
      <c r="C54" s="20"/>
      <c r="D54" s="522">
        <f t="shared" si="3"/>
        <v>0</v>
      </c>
      <c r="E54" s="512"/>
      <c r="F54" s="422">
        <f t="shared" si="1"/>
        <v>0</v>
      </c>
      <c r="G54" s="513"/>
      <c r="H54" s="514"/>
    </row>
    <row r="55" spans="1:8" x14ac:dyDescent="0.25">
      <c r="A55" s="2"/>
      <c r="B55" s="404">
        <v>10</v>
      </c>
      <c r="C55" s="20"/>
      <c r="D55" s="522">
        <f t="shared" si="3"/>
        <v>0</v>
      </c>
      <c r="E55" s="512"/>
      <c r="F55" s="422">
        <f t="shared" si="1"/>
        <v>0</v>
      </c>
      <c r="G55" s="513"/>
      <c r="H55" s="514"/>
    </row>
    <row r="56" spans="1:8" x14ac:dyDescent="0.25">
      <c r="A56" s="2"/>
      <c r="B56" s="404">
        <v>10</v>
      </c>
      <c r="C56" s="20"/>
      <c r="D56" s="522">
        <f t="shared" si="3"/>
        <v>0</v>
      </c>
      <c r="E56" s="512"/>
      <c r="F56" s="422">
        <f t="shared" si="1"/>
        <v>0</v>
      </c>
      <c r="G56" s="513"/>
      <c r="H56" s="514"/>
    </row>
    <row r="57" spans="1:8" x14ac:dyDescent="0.25">
      <c r="A57" s="2"/>
      <c r="B57" s="404">
        <v>10</v>
      </c>
      <c r="C57" s="20"/>
      <c r="D57" s="522">
        <f t="shared" si="3"/>
        <v>0</v>
      </c>
      <c r="E57" s="512"/>
      <c r="F57" s="422">
        <f t="shared" si="1"/>
        <v>0</v>
      </c>
      <c r="G57" s="513"/>
      <c r="H57" s="514"/>
    </row>
    <row r="58" spans="1:8" x14ac:dyDescent="0.25">
      <c r="A58" s="2"/>
      <c r="B58" s="404">
        <v>10</v>
      </c>
      <c r="C58" s="20"/>
      <c r="D58" s="522">
        <f t="shared" si="3"/>
        <v>0</v>
      </c>
      <c r="E58" s="512"/>
      <c r="F58" s="422">
        <f t="shared" si="1"/>
        <v>0</v>
      </c>
      <c r="G58" s="513"/>
      <c r="H58" s="514"/>
    </row>
    <row r="59" spans="1:8" x14ac:dyDescent="0.25">
      <c r="A59" s="2"/>
      <c r="B59" s="404">
        <v>10</v>
      </c>
      <c r="C59" s="20"/>
      <c r="D59" s="522">
        <f t="shared" si="3"/>
        <v>0</v>
      </c>
      <c r="E59" s="512"/>
      <c r="F59" s="422">
        <f t="shared" si="1"/>
        <v>0</v>
      </c>
      <c r="G59" s="513"/>
      <c r="H59" s="514"/>
    </row>
    <row r="60" spans="1:8" x14ac:dyDescent="0.25">
      <c r="A60" s="2"/>
      <c r="B60" s="404">
        <v>10</v>
      </c>
      <c r="C60" s="20"/>
      <c r="D60" s="522">
        <f t="shared" si="3"/>
        <v>0</v>
      </c>
      <c r="E60" s="512"/>
      <c r="F60" s="422">
        <f t="shared" si="1"/>
        <v>0</v>
      </c>
      <c r="G60" s="513"/>
      <c r="H60" s="514"/>
    </row>
    <row r="61" spans="1:8" x14ac:dyDescent="0.25">
      <c r="A61" s="2"/>
      <c r="B61" s="404">
        <v>10</v>
      </c>
      <c r="C61" s="20"/>
      <c r="D61" s="522">
        <f t="shared" si="3"/>
        <v>0</v>
      </c>
      <c r="E61" s="512"/>
      <c r="F61" s="422">
        <f t="shared" si="1"/>
        <v>0</v>
      </c>
      <c r="G61" s="513"/>
      <c r="H61" s="514"/>
    </row>
    <row r="62" spans="1:8" x14ac:dyDescent="0.25">
      <c r="A62" s="2"/>
      <c r="B62" s="404">
        <v>10</v>
      </c>
      <c r="C62" s="20"/>
      <c r="D62" s="522">
        <f t="shared" si="3"/>
        <v>0</v>
      </c>
      <c r="E62" s="512"/>
      <c r="F62" s="422">
        <f t="shared" si="1"/>
        <v>0</v>
      </c>
      <c r="G62" s="513"/>
      <c r="H62" s="514"/>
    </row>
    <row r="63" spans="1:8" x14ac:dyDescent="0.25">
      <c r="A63" s="2"/>
      <c r="B63" s="404">
        <v>10</v>
      </c>
      <c r="C63" s="20"/>
      <c r="D63" s="432">
        <f t="shared" si="3"/>
        <v>0</v>
      </c>
      <c r="E63" s="186"/>
      <c r="F63" s="100">
        <f t="shared" si="1"/>
        <v>0</v>
      </c>
      <c r="G63" s="111"/>
      <c r="H63" s="101"/>
    </row>
    <row r="64" spans="1:8" x14ac:dyDescent="0.25">
      <c r="A64" s="2"/>
      <c r="B64" s="404">
        <v>10</v>
      </c>
      <c r="C64" s="20"/>
      <c r="D64" s="432">
        <f t="shared" si="3"/>
        <v>0</v>
      </c>
      <c r="E64" s="186"/>
      <c r="F64" s="100">
        <f t="shared" si="1"/>
        <v>0</v>
      </c>
      <c r="G64" s="111"/>
      <c r="H64" s="101"/>
    </row>
    <row r="65" spans="1:8" x14ac:dyDescent="0.25">
      <c r="A65" s="2"/>
      <c r="B65" s="404">
        <v>10</v>
      </c>
      <c r="C65" s="20"/>
      <c r="D65" s="432">
        <f t="shared" si="3"/>
        <v>0</v>
      </c>
      <c r="E65" s="186"/>
      <c r="F65" s="100">
        <f t="shared" si="1"/>
        <v>0</v>
      </c>
      <c r="G65" s="111"/>
      <c r="H65" s="101"/>
    </row>
    <row r="66" spans="1:8" x14ac:dyDescent="0.25">
      <c r="A66" s="2"/>
      <c r="B66" s="404">
        <v>10</v>
      </c>
      <c r="C66" s="20"/>
      <c r="D66" s="432">
        <f t="shared" si="3"/>
        <v>0</v>
      </c>
      <c r="E66" s="186"/>
      <c r="F66" s="100">
        <f t="shared" si="1"/>
        <v>0</v>
      </c>
      <c r="G66" s="111"/>
      <c r="H66" s="101"/>
    </row>
    <row r="67" spans="1:8" x14ac:dyDescent="0.25">
      <c r="A67" s="2"/>
      <c r="B67" s="404">
        <v>10</v>
      </c>
      <c r="C67" s="20"/>
      <c r="D67" s="432">
        <f t="shared" si="3"/>
        <v>0</v>
      </c>
      <c r="E67" s="186"/>
      <c r="F67" s="100">
        <f t="shared" si="1"/>
        <v>0</v>
      </c>
      <c r="G67" s="111"/>
      <c r="H67" s="101"/>
    </row>
    <row r="68" spans="1:8" x14ac:dyDescent="0.25">
      <c r="A68" s="2"/>
      <c r="B68" s="404">
        <v>10</v>
      </c>
      <c r="C68" s="20"/>
      <c r="D68" s="432">
        <f t="shared" si="3"/>
        <v>0</v>
      </c>
      <c r="E68" s="186"/>
      <c r="F68" s="100">
        <f t="shared" si="1"/>
        <v>0</v>
      </c>
      <c r="G68" s="111"/>
      <c r="H68" s="101"/>
    </row>
    <row r="69" spans="1:8" x14ac:dyDescent="0.25">
      <c r="A69" s="2"/>
      <c r="B69" s="404">
        <v>10</v>
      </c>
      <c r="C69" s="20"/>
      <c r="D69" s="432">
        <f t="shared" si="3"/>
        <v>0</v>
      </c>
      <c r="E69" s="186"/>
      <c r="F69" s="100">
        <f t="shared" si="1"/>
        <v>0</v>
      </c>
      <c r="G69" s="111"/>
      <c r="H69" s="101"/>
    </row>
    <row r="70" spans="1:8" x14ac:dyDescent="0.25">
      <c r="A70" s="2"/>
      <c r="B70" s="404">
        <v>10</v>
      </c>
      <c r="C70" s="20"/>
      <c r="D70" s="432">
        <f t="shared" si="3"/>
        <v>0</v>
      </c>
      <c r="E70" s="186"/>
      <c r="F70" s="100">
        <f t="shared" si="1"/>
        <v>0</v>
      </c>
      <c r="G70" s="111"/>
      <c r="H70" s="101"/>
    </row>
    <row r="71" spans="1:8" x14ac:dyDescent="0.25">
      <c r="A71" s="2"/>
      <c r="B71" s="404">
        <v>10</v>
      </c>
      <c r="C71" s="20"/>
      <c r="D71" s="432">
        <f t="shared" si="3"/>
        <v>0</v>
      </c>
      <c r="E71" s="186"/>
      <c r="F71" s="100">
        <f t="shared" si="1"/>
        <v>0</v>
      </c>
      <c r="G71" s="111"/>
      <c r="H71" s="101"/>
    </row>
    <row r="72" spans="1:8" x14ac:dyDescent="0.25">
      <c r="A72" s="2"/>
      <c r="B72" s="404">
        <v>10</v>
      </c>
      <c r="C72" s="20"/>
      <c r="D72" s="432">
        <f t="shared" si="3"/>
        <v>0</v>
      </c>
      <c r="E72" s="186"/>
      <c r="F72" s="100">
        <f t="shared" si="1"/>
        <v>0</v>
      </c>
      <c r="G72" s="111"/>
      <c r="H72" s="101"/>
    </row>
    <row r="73" spans="1:8" x14ac:dyDescent="0.25">
      <c r="A73" s="2"/>
      <c r="B73" s="404">
        <v>10</v>
      </c>
      <c r="C73" s="20"/>
      <c r="D73" s="432">
        <f t="shared" si="3"/>
        <v>0</v>
      </c>
      <c r="E73" s="186"/>
      <c r="F73" s="100">
        <f t="shared" si="1"/>
        <v>0</v>
      </c>
      <c r="G73" s="111"/>
      <c r="H73" s="101"/>
    </row>
    <row r="74" spans="1:8" x14ac:dyDescent="0.25">
      <c r="A74" s="2"/>
      <c r="B74" s="404">
        <v>10</v>
      </c>
      <c r="C74" s="20"/>
      <c r="D74" s="432">
        <f t="shared" si="3"/>
        <v>0</v>
      </c>
      <c r="E74" s="186"/>
      <c r="F74" s="100">
        <f t="shared" si="1"/>
        <v>0</v>
      </c>
      <c r="G74" s="111"/>
      <c r="H74" s="101"/>
    </row>
    <row r="75" spans="1:8" x14ac:dyDescent="0.25">
      <c r="A75" s="2"/>
      <c r="B75" s="404">
        <v>10</v>
      </c>
      <c r="C75" s="20"/>
      <c r="D75" s="432">
        <f t="shared" si="3"/>
        <v>0</v>
      </c>
      <c r="E75" s="186"/>
      <c r="F75" s="100">
        <f t="shared" si="1"/>
        <v>0</v>
      </c>
      <c r="G75" s="111"/>
      <c r="H75" s="101"/>
    </row>
    <row r="76" spans="1:8" x14ac:dyDescent="0.25">
      <c r="A76" s="2"/>
      <c r="B76" s="404">
        <v>10</v>
      </c>
      <c r="C76" s="20"/>
      <c r="D76" s="432">
        <f t="shared" si="3"/>
        <v>0</v>
      </c>
      <c r="E76" s="186"/>
      <c r="F76" s="100">
        <f t="shared" si="1"/>
        <v>0</v>
      </c>
      <c r="G76" s="111"/>
      <c r="H76" s="101"/>
    </row>
    <row r="77" spans="1:8" x14ac:dyDescent="0.25">
      <c r="A77" s="2"/>
      <c r="B77" s="404">
        <v>10</v>
      </c>
      <c r="C77" s="20"/>
      <c r="D77" s="432">
        <f t="shared" si="3"/>
        <v>0</v>
      </c>
      <c r="E77" s="186"/>
      <c r="F77" s="100">
        <f t="shared" si="1"/>
        <v>0</v>
      </c>
      <c r="G77" s="111"/>
      <c r="H77" s="101"/>
    </row>
    <row r="78" spans="1:8" x14ac:dyDescent="0.25">
      <c r="A78" s="2"/>
      <c r="B78" s="404">
        <v>10</v>
      </c>
      <c r="C78" s="20"/>
      <c r="D78" s="432">
        <f t="shared" si="3"/>
        <v>0</v>
      </c>
      <c r="E78" s="186"/>
      <c r="F78" s="100">
        <f t="shared" si="1"/>
        <v>0</v>
      </c>
      <c r="G78" s="111"/>
      <c r="H78" s="101"/>
    </row>
    <row r="79" spans="1:8" x14ac:dyDescent="0.25">
      <c r="A79" s="2"/>
      <c r="B79" s="404">
        <v>10</v>
      </c>
      <c r="C79" s="20"/>
      <c r="D79" s="432">
        <f t="shared" si="3"/>
        <v>0</v>
      </c>
      <c r="E79" s="186"/>
      <c r="F79" s="100">
        <f t="shared" si="1"/>
        <v>0</v>
      </c>
      <c r="G79" s="111"/>
      <c r="H79" s="101"/>
    </row>
    <row r="80" spans="1:8" x14ac:dyDescent="0.25">
      <c r="A80" s="2"/>
      <c r="B80" s="404">
        <v>10</v>
      </c>
      <c r="C80" s="20"/>
      <c r="D80" s="402">
        <f t="shared" si="3"/>
        <v>0</v>
      </c>
      <c r="E80" s="186"/>
      <c r="F80" s="100">
        <f t="shared" si="1"/>
        <v>0</v>
      </c>
      <c r="G80" s="111"/>
      <c r="H80" s="101"/>
    </row>
    <row r="81" spans="1:8" x14ac:dyDescent="0.25">
      <c r="A81" s="2"/>
      <c r="B81" s="404">
        <v>10</v>
      </c>
      <c r="C81" s="20"/>
      <c r="D81" s="402">
        <f t="shared" si="3"/>
        <v>0</v>
      </c>
      <c r="E81" s="186"/>
      <c r="F81" s="100">
        <f t="shared" si="1"/>
        <v>0</v>
      </c>
      <c r="G81" s="111"/>
      <c r="H81" s="101"/>
    </row>
    <row r="82" spans="1:8" x14ac:dyDescent="0.25">
      <c r="A82" s="2"/>
      <c r="B82" s="404">
        <v>10</v>
      </c>
      <c r="C82" s="20"/>
      <c r="D82" s="402">
        <f t="shared" si="3"/>
        <v>0</v>
      </c>
      <c r="E82" s="167"/>
      <c r="F82" s="114">
        <f t="shared" si="1"/>
        <v>0</v>
      </c>
      <c r="G82" s="115"/>
      <c r="H82" s="116"/>
    </row>
    <row r="83" spans="1:8" x14ac:dyDescent="0.25">
      <c r="A83" s="2"/>
      <c r="B83" s="404">
        <v>10</v>
      </c>
      <c r="C83" s="20"/>
      <c r="D83" s="402">
        <f t="shared" si="3"/>
        <v>0</v>
      </c>
      <c r="E83" s="167"/>
      <c r="F83" s="114">
        <f t="shared" si="1"/>
        <v>0</v>
      </c>
      <c r="G83" s="115"/>
      <c r="H83" s="116"/>
    </row>
    <row r="84" spans="1:8" x14ac:dyDescent="0.25">
      <c r="A84" s="210"/>
      <c r="B84" s="404">
        <v>10</v>
      </c>
      <c r="C84" s="20"/>
      <c r="D84" s="402">
        <f t="shared" si="3"/>
        <v>0</v>
      </c>
      <c r="E84" s="167"/>
      <c r="F84" s="114">
        <f t="shared" si="1"/>
        <v>0</v>
      </c>
      <c r="G84" s="115"/>
      <c r="H84" s="116"/>
    </row>
    <row r="85" spans="1:8" x14ac:dyDescent="0.25">
      <c r="A85" s="2"/>
      <c r="B85" s="404">
        <v>10</v>
      </c>
      <c r="C85" s="20"/>
      <c r="D85" s="402">
        <f t="shared" si="3"/>
        <v>0</v>
      </c>
      <c r="E85" s="167"/>
      <c r="F85" s="114">
        <f t="shared" si="1"/>
        <v>0</v>
      </c>
      <c r="G85" s="115"/>
      <c r="H85" s="116"/>
    </row>
    <row r="86" spans="1:8" x14ac:dyDescent="0.25">
      <c r="A86" s="2"/>
      <c r="B86" s="404">
        <v>10</v>
      </c>
      <c r="C86" s="20"/>
      <c r="D86" s="402">
        <f t="shared" si="3"/>
        <v>0</v>
      </c>
      <c r="E86" s="167"/>
      <c r="F86" s="114">
        <f t="shared" si="1"/>
        <v>0</v>
      </c>
      <c r="G86" s="115"/>
      <c r="H86" s="116"/>
    </row>
    <row r="87" spans="1:8" x14ac:dyDescent="0.25">
      <c r="A87" s="2"/>
      <c r="B87" s="404">
        <v>10</v>
      </c>
      <c r="C87" s="20"/>
      <c r="D87" s="402">
        <f t="shared" si="3"/>
        <v>0</v>
      </c>
      <c r="E87" s="167"/>
      <c r="F87" s="114">
        <f t="shared" si="1"/>
        <v>0</v>
      </c>
      <c r="G87" s="115"/>
      <c r="H87" s="116"/>
    </row>
    <row r="88" spans="1:8" x14ac:dyDescent="0.25">
      <c r="A88" s="2"/>
      <c r="B88" s="404">
        <v>10</v>
      </c>
      <c r="C88" s="20"/>
      <c r="D88" s="402">
        <f>C88*B29</f>
        <v>0</v>
      </c>
      <c r="E88" s="167"/>
      <c r="F88" s="114">
        <f t="shared" si="1"/>
        <v>0</v>
      </c>
      <c r="G88" s="115"/>
      <c r="H88" s="116"/>
    </row>
    <row r="89" spans="1:8" ht="15.75" thickBot="1" x14ac:dyDescent="0.3">
      <c r="A89" s="4"/>
      <c r="B89" s="404">
        <v>10</v>
      </c>
      <c r="C89" s="48"/>
      <c r="D89" s="403">
        <f>C89*B30</f>
        <v>0</v>
      </c>
      <c r="E89" s="392"/>
      <c r="F89" s="363">
        <f t="shared" si="1"/>
        <v>0</v>
      </c>
      <c r="G89" s="313"/>
      <c r="H89" s="116"/>
    </row>
    <row r="90" spans="1:8" ht="16.5" thickTop="1" thickBot="1" x14ac:dyDescent="0.3">
      <c r="C90" s="177">
        <f>SUM(C8:C89)</f>
        <v>148</v>
      </c>
      <c r="D90" s="224">
        <f>SUM(D8:D89)</f>
        <v>1480</v>
      </c>
      <c r="E90" s="50"/>
      <c r="F90" s="6">
        <f>SUM(F8:F89)</f>
        <v>1480</v>
      </c>
    </row>
    <row r="91" spans="1:8" ht="15.75" thickBot="1" x14ac:dyDescent="0.3">
      <c r="A91" s="253"/>
      <c r="D91" s="225" t="s">
        <v>4</v>
      </c>
      <c r="E91" s="113">
        <f>F4+F5+F6-+C90</f>
        <v>759</v>
      </c>
    </row>
    <row r="92" spans="1:8" ht="15.75" thickBot="1" x14ac:dyDescent="0.3">
      <c r="A92" s="246"/>
    </row>
    <row r="93" spans="1:8" ht="16.5" thickTop="1" thickBot="1" x14ac:dyDescent="0.3">
      <c r="A93" s="170"/>
      <c r="C93" s="732" t="s">
        <v>11</v>
      </c>
      <c r="D93" s="733"/>
      <c r="E93" s="330">
        <f>E5+E4+E6+-F90</f>
        <v>7590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F1" workbookViewId="0">
      <pane ySplit="7" topLeftCell="A8" activePane="bottomLeft" state="frozen"/>
      <selection pane="bottomLeft" activeCell="L11" sqref="L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24" t="s">
        <v>281</v>
      </c>
      <c r="B1" s="724"/>
      <c r="C1" s="724"/>
      <c r="D1" s="724"/>
      <c r="E1" s="724"/>
      <c r="F1" s="724"/>
      <c r="G1" s="724"/>
      <c r="H1" s="14">
        <v>1</v>
      </c>
      <c r="J1" s="717" t="s">
        <v>294</v>
      </c>
      <c r="K1" s="717"/>
      <c r="L1" s="717"/>
      <c r="M1" s="717"/>
      <c r="N1" s="717"/>
      <c r="O1" s="717"/>
      <c r="P1" s="717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s="449">
        <v>35.5</v>
      </c>
      <c r="E4" s="6"/>
      <c r="F4" s="66"/>
      <c r="G4" s="16"/>
      <c r="H4" s="16"/>
      <c r="K4" s="15"/>
      <c r="L4" s="449">
        <v>35</v>
      </c>
      <c r="N4" s="6"/>
      <c r="O4" s="66"/>
      <c r="P4" s="16"/>
      <c r="Q4" s="16"/>
    </row>
    <row r="5" spans="1:17" x14ac:dyDescent="0.25">
      <c r="A5" s="15" t="s">
        <v>45</v>
      </c>
      <c r="B5" s="15" t="s">
        <v>48</v>
      </c>
      <c r="C5" s="24" t="s">
        <v>90</v>
      </c>
      <c r="D5" s="362">
        <v>42068</v>
      </c>
      <c r="E5" s="18">
        <v>6000</v>
      </c>
      <c r="F5" s="15">
        <v>1200</v>
      </c>
      <c r="G5" s="674">
        <f>F71</f>
        <v>6000</v>
      </c>
      <c r="H5" s="10">
        <f>E4+E5-G5+E6</f>
        <v>0</v>
      </c>
      <c r="J5" s="15" t="s">
        <v>45</v>
      </c>
      <c r="K5" s="15" t="s">
        <v>48</v>
      </c>
      <c r="L5" s="634" t="s">
        <v>467</v>
      </c>
      <c r="M5" s="362">
        <v>42201</v>
      </c>
      <c r="N5" s="18">
        <v>3000</v>
      </c>
      <c r="O5" s="15">
        <v>300</v>
      </c>
      <c r="P5" s="18">
        <f>O71</f>
        <v>1400</v>
      </c>
      <c r="Q5" s="10">
        <f>N4+N5-P5+N6</f>
        <v>1600</v>
      </c>
    </row>
    <row r="6" spans="1:17" ht="15.75" thickBot="1" x14ac:dyDescent="0.3">
      <c r="A6" s="16"/>
      <c r="B6" s="15"/>
      <c r="C6" s="16"/>
      <c r="D6" s="16"/>
      <c r="E6" s="133"/>
      <c r="F6" s="124"/>
      <c r="G6" s="16"/>
      <c r="J6" s="16"/>
      <c r="K6" s="15"/>
      <c r="L6" s="16"/>
      <c r="M6" s="16"/>
      <c r="N6" s="133"/>
      <c r="O6" s="124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98">
        <v>5</v>
      </c>
      <c r="C8" s="20">
        <v>10</v>
      </c>
      <c r="D8" s="100">
        <f t="shared" ref="D8:D70" si="0">C8*B8</f>
        <v>50</v>
      </c>
      <c r="E8" s="431">
        <v>42088</v>
      </c>
      <c r="F8" s="100">
        <f t="shared" ref="F8:F70" si="1">D8</f>
        <v>50</v>
      </c>
      <c r="G8" s="111" t="s">
        <v>103</v>
      </c>
      <c r="H8" s="382">
        <v>40</v>
      </c>
      <c r="J8" s="7"/>
      <c r="K8" s="298">
        <v>10</v>
      </c>
      <c r="L8" s="20">
        <v>10</v>
      </c>
      <c r="M8" s="114">
        <f t="shared" ref="M8:M70" si="2">L8*K8</f>
        <v>100</v>
      </c>
      <c r="N8" s="180">
        <v>42203</v>
      </c>
      <c r="O8" s="114">
        <f t="shared" ref="O8:O70" si="3">M8</f>
        <v>100</v>
      </c>
      <c r="P8" s="115" t="s">
        <v>558</v>
      </c>
      <c r="Q8" s="215">
        <v>40</v>
      </c>
    </row>
    <row r="9" spans="1:17" x14ac:dyDescent="0.25">
      <c r="B9" s="298">
        <v>5</v>
      </c>
      <c r="C9" s="20">
        <v>20</v>
      </c>
      <c r="D9" s="100">
        <f t="shared" si="0"/>
        <v>100</v>
      </c>
      <c r="E9" s="431">
        <v>42089</v>
      </c>
      <c r="F9" s="100">
        <f t="shared" si="1"/>
        <v>100</v>
      </c>
      <c r="G9" s="111" t="s">
        <v>104</v>
      </c>
      <c r="H9" s="382">
        <v>40</v>
      </c>
      <c r="K9" s="298">
        <v>10</v>
      </c>
      <c r="L9" s="20">
        <v>90</v>
      </c>
      <c r="M9" s="114">
        <f t="shared" si="2"/>
        <v>900</v>
      </c>
      <c r="N9" s="180">
        <v>42203</v>
      </c>
      <c r="O9" s="114">
        <f t="shared" si="3"/>
        <v>900</v>
      </c>
      <c r="P9" s="115" t="s">
        <v>559</v>
      </c>
      <c r="Q9" s="215">
        <v>40</v>
      </c>
    </row>
    <row r="10" spans="1:17" x14ac:dyDescent="0.25">
      <c r="A10" s="92" t="s">
        <v>33</v>
      </c>
      <c r="B10" s="298">
        <v>5</v>
      </c>
      <c r="C10" s="20">
        <v>20</v>
      </c>
      <c r="D10" s="100">
        <f t="shared" si="0"/>
        <v>100</v>
      </c>
      <c r="E10" s="431">
        <v>42091</v>
      </c>
      <c r="F10" s="100">
        <f t="shared" si="1"/>
        <v>100</v>
      </c>
      <c r="G10" s="111" t="s">
        <v>107</v>
      </c>
      <c r="H10" s="382">
        <v>40</v>
      </c>
      <c r="J10" s="92" t="s">
        <v>33</v>
      </c>
      <c r="K10" s="298">
        <v>10</v>
      </c>
      <c r="L10" s="20">
        <v>40</v>
      </c>
      <c r="M10" s="114">
        <f t="shared" si="2"/>
        <v>400</v>
      </c>
      <c r="N10" s="180">
        <v>42212</v>
      </c>
      <c r="O10" s="114">
        <f t="shared" si="3"/>
        <v>400</v>
      </c>
      <c r="P10" s="115" t="s">
        <v>609</v>
      </c>
      <c r="Q10" s="215">
        <v>40</v>
      </c>
    </row>
    <row r="11" spans="1:17" x14ac:dyDescent="0.25">
      <c r="A11" s="169"/>
      <c r="B11" s="298">
        <v>5</v>
      </c>
      <c r="C11" s="20">
        <v>20</v>
      </c>
      <c r="D11" s="100">
        <f t="shared" si="0"/>
        <v>100</v>
      </c>
      <c r="E11" s="431">
        <v>42094</v>
      </c>
      <c r="F11" s="100">
        <f t="shared" si="1"/>
        <v>100</v>
      </c>
      <c r="G11" s="111" t="s">
        <v>108</v>
      </c>
      <c r="H11" s="382">
        <v>40</v>
      </c>
      <c r="J11" s="169"/>
      <c r="K11" s="298">
        <v>10</v>
      </c>
      <c r="L11" s="20"/>
      <c r="M11" s="114">
        <f t="shared" si="2"/>
        <v>0</v>
      </c>
      <c r="N11" s="180"/>
      <c r="O11" s="114">
        <f t="shared" si="3"/>
        <v>0</v>
      </c>
      <c r="P11" s="115"/>
      <c r="Q11" s="215"/>
    </row>
    <row r="12" spans="1:17" x14ac:dyDescent="0.25">
      <c r="A12" s="16"/>
      <c r="B12" s="298">
        <v>5</v>
      </c>
      <c r="C12" s="20">
        <v>20</v>
      </c>
      <c r="D12" s="422">
        <f t="shared" si="0"/>
        <v>100</v>
      </c>
      <c r="E12" s="521">
        <v>42095</v>
      </c>
      <c r="F12" s="422">
        <f t="shared" si="1"/>
        <v>100</v>
      </c>
      <c r="G12" s="513" t="s">
        <v>112</v>
      </c>
      <c r="H12" s="523">
        <v>40</v>
      </c>
      <c r="J12" s="16"/>
      <c r="K12" s="298">
        <v>10</v>
      </c>
      <c r="L12" s="20"/>
      <c r="M12" s="114">
        <f t="shared" si="2"/>
        <v>0</v>
      </c>
      <c r="N12" s="180"/>
      <c r="O12" s="114">
        <f t="shared" si="3"/>
        <v>0</v>
      </c>
      <c r="P12" s="115"/>
      <c r="Q12" s="215"/>
    </row>
    <row r="13" spans="1:17" x14ac:dyDescent="0.25">
      <c r="A13" s="147" t="s">
        <v>34</v>
      </c>
      <c r="B13" s="298">
        <v>5</v>
      </c>
      <c r="C13" s="20">
        <v>20</v>
      </c>
      <c r="D13" s="422">
        <f t="shared" si="0"/>
        <v>100</v>
      </c>
      <c r="E13" s="521">
        <v>42096</v>
      </c>
      <c r="F13" s="422">
        <f t="shared" si="1"/>
        <v>100</v>
      </c>
      <c r="G13" s="513" t="s">
        <v>113</v>
      </c>
      <c r="H13" s="523">
        <v>40</v>
      </c>
      <c r="J13" s="147" t="s">
        <v>34</v>
      </c>
      <c r="K13" s="298">
        <v>10</v>
      </c>
      <c r="L13" s="20"/>
      <c r="M13" s="114">
        <f t="shared" si="2"/>
        <v>0</v>
      </c>
      <c r="N13" s="180"/>
      <c r="O13" s="114">
        <f t="shared" si="3"/>
        <v>0</v>
      </c>
      <c r="P13" s="115"/>
      <c r="Q13" s="215"/>
    </row>
    <row r="14" spans="1:17" x14ac:dyDescent="0.25">
      <c r="A14" s="59"/>
      <c r="B14" s="298">
        <v>5</v>
      </c>
      <c r="C14" s="20">
        <v>15</v>
      </c>
      <c r="D14" s="422">
        <f t="shared" si="0"/>
        <v>75</v>
      </c>
      <c r="E14" s="521">
        <v>42098</v>
      </c>
      <c r="F14" s="422">
        <f t="shared" si="1"/>
        <v>75</v>
      </c>
      <c r="G14" s="513" t="s">
        <v>115</v>
      </c>
      <c r="H14" s="523">
        <v>40</v>
      </c>
      <c r="I14" s="443"/>
      <c r="J14" s="59"/>
      <c r="K14" s="298">
        <v>10</v>
      </c>
      <c r="L14" s="20"/>
      <c r="M14" s="114">
        <f t="shared" si="2"/>
        <v>0</v>
      </c>
      <c r="N14" s="180"/>
      <c r="O14" s="114">
        <f t="shared" si="3"/>
        <v>0</v>
      </c>
      <c r="P14" s="115"/>
      <c r="Q14" s="215"/>
    </row>
    <row r="15" spans="1:17" x14ac:dyDescent="0.25">
      <c r="A15" s="59"/>
      <c r="B15" s="298">
        <v>5</v>
      </c>
      <c r="C15" s="20">
        <v>3</v>
      </c>
      <c r="D15" s="422">
        <f t="shared" si="0"/>
        <v>15</v>
      </c>
      <c r="E15" s="521">
        <v>42100</v>
      </c>
      <c r="F15" s="422">
        <f t="shared" si="1"/>
        <v>15</v>
      </c>
      <c r="G15" s="513" t="s">
        <v>116</v>
      </c>
      <c r="H15" s="523">
        <v>40</v>
      </c>
      <c r="I15" s="443"/>
      <c r="J15" s="59"/>
      <c r="K15" s="298">
        <v>10</v>
      </c>
      <c r="L15" s="20"/>
      <c r="M15" s="114">
        <f t="shared" si="2"/>
        <v>0</v>
      </c>
      <c r="N15" s="180"/>
      <c r="O15" s="114">
        <f t="shared" si="3"/>
        <v>0</v>
      </c>
      <c r="P15" s="115"/>
      <c r="Q15" s="215"/>
    </row>
    <row r="16" spans="1:17" x14ac:dyDescent="0.25">
      <c r="A16" s="7"/>
      <c r="B16" s="298">
        <v>5</v>
      </c>
      <c r="C16" s="20">
        <v>40</v>
      </c>
      <c r="D16" s="520">
        <f t="shared" si="0"/>
        <v>200</v>
      </c>
      <c r="E16" s="521">
        <v>42103</v>
      </c>
      <c r="F16" s="422">
        <f t="shared" si="1"/>
        <v>200</v>
      </c>
      <c r="G16" s="513" t="s">
        <v>120</v>
      </c>
      <c r="H16" s="514">
        <v>40</v>
      </c>
      <c r="I16" s="443"/>
      <c r="J16" s="7"/>
      <c r="K16" s="298">
        <v>10</v>
      </c>
      <c r="L16" s="20"/>
      <c r="M16" s="179">
        <f t="shared" si="2"/>
        <v>0</v>
      </c>
      <c r="N16" s="180"/>
      <c r="O16" s="114">
        <f t="shared" si="3"/>
        <v>0</v>
      </c>
      <c r="P16" s="115"/>
      <c r="Q16" s="116"/>
    </row>
    <row r="17" spans="1:17" x14ac:dyDescent="0.25">
      <c r="A17" s="7"/>
      <c r="B17" s="298">
        <v>5</v>
      </c>
      <c r="C17" s="20">
        <v>15</v>
      </c>
      <c r="D17" s="520">
        <f t="shared" si="0"/>
        <v>75</v>
      </c>
      <c r="E17" s="521">
        <v>42112</v>
      </c>
      <c r="F17" s="422">
        <f t="shared" si="1"/>
        <v>75</v>
      </c>
      <c r="G17" s="513" t="s">
        <v>129</v>
      </c>
      <c r="H17" s="514">
        <v>40</v>
      </c>
      <c r="I17" s="443"/>
      <c r="J17" s="7"/>
      <c r="K17" s="298">
        <v>10</v>
      </c>
      <c r="L17" s="20"/>
      <c r="M17" s="179">
        <f t="shared" si="2"/>
        <v>0</v>
      </c>
      <c r="N17" s="180"/>
      <c r="O17" s="114">
        <f t="shared" si="3"/>
        <v>0</v>
      </c>
      <c r="P17" s="115"/>
      <c r="Q17" s="116"/>
    </row>
    <row r="18" spans="1:17" x14ac:dyDescent="0.25">
      <c r="A18" s="7"/>
      <c r="B18" s="298">
        <v>5</v>
      </c>
      <c r="C18" s="20">
        <v>10</v>
      </c>
      <c r="D18" s="520">
        <f t="shared" si="0"/>
        <v>50</v>
      </c>
      <c r="E18" s="521">
        <v>42114</v>
      </c>
      <c r="F18" s="422">
        <f t="shared" si="1"/>
        <v>50</v>
      </c>
      <c r="G18" s="513" t="s">
        <v>131</v>
      </c>
      <c r="H18" s="514">
        <v>40</v>
      </c>
      <c r="I18" s="443"/>
      <c r="J18" s="7"/>
      <c r="K18" s="298">
        <v>10</v>
      </c>
      <c r="L18" s="20"/>
      <c r="M18" s="179">
        <f t="shared" si="2"/>
        <v>0</v>
      </c>
      <c r="N18" s="180"/>
      <c r="O18" s="114">
        <f t="shared" si="3"/>
        <v>0</v>
      </c>
      <c r="P18" s="115"/>
      <c r="Q18" s="116"/>
    </row>
    <row r="19" spans="1:17" x14ac:dyDescent="0.25">
      <c r="A19" s="7"/>
      <c r="B19" s="298">
        <v>5</v>
      </c>
      <c r="C19" s="20">
        <v>1</v>
      </c>
      <c r="D19" s="520">
        <f t="shared" si="0"/>
        <v>5</v>
      </c>
      <c r="E19" s="521">
        <v>42116</v>
      </c>
      <c r="F19" s="422">
        <f t="shared" si="1"/>
        <v>5</v>
      </c>
      <c r="G19" s="513" t="s">
        <v>133</v>
      </c>
      <c r="H19" s="514">
        <v>40</v>
      </c>
      <c r="I19" s="443"/>
      <c r="J19" s="7"/>
      <c r="K19" s="298">
        <v>10</v>
      </c>
      <c r="L19" s="20"/>
      <c r="M19" s="179">
        <f t="shared" si="2"/>
        <v>0</v>
      </c>
      <c r="N19" s="180"/>
      <c r="O19" s="114">
        <f t="shared" si="3"/>
        <v>0</v>
      </c>
      <c r="P19" s="115"/>
      <c r="Q19" s="116"/>
    </row>
    <row r="20" spans="1:17" x14ac:dyDescent="0.25">
      <c r="A20" s="7"/>
      <c r="B20" s="298">
        <v>5</v>
      </c>
      <c r="C20" s="20">
        <v>10</v>
      </c>
      <c r="D20" s="520">
        <f t="shared" si="0"/>
        <v>50</v>
      </c>
      <c r="E20" s="521">
        <v>42116</v>
      </c>
      <c r="F20" s="422">
        <f t="shared" si="1"/>
        <v>50</v>
      </c>
      <c r="G20" s="513" t="s">
        <v>134</v>
      </c>
      <c r="H20" s="514">
        <v>40</v>
      </c>
      <c r="I20" s="443"/>
      <c r="J20" s="7"/>
      <c r="K20" s="298">
        <v>10</v>
      </c>
      <c r="L20" s="20"/>
      <c r="M20" s="179">
        <f t="shared" si="2"/>
        <v>0</v>
      </c>
      <c r="N20" s="180"/>
      <c r="O20" s="114">
        <f t="shared" si="3"/>
        <v>0</v>
      </c>
      <c r="P20" s="115"/>
      <c r="Q20" s="116"/>
    </row>
    <row r="21" spans="1:17" x14ac:dyDescent="0.25">
      <c r="A21" s="7"/>
      <c r="B21" s="298">
        <v>5</v>
      </c>
      <c r="C21" s="20">
        <v>10</v>
      </c>
      <c r="D21" s="520">
        <f t="shared" si="0"/>
        <v>50</v>
      </c>
      <c r="E21" s="521">
        <v>42117</v>
      </c>
      <c r="F21" s="422">
        <f t="shared" si="1"/>
        <v>50</v>
      </c>
      <c r="G21" s="513" t="s">
        <v>135</v>
      </c>
      <c r="H21" s="514">
        <v>40</v>
      </c>
      <c r="I21" s="443"/>
      <c r="J21" s="7"/>
      <c r="K21" s="298">
        <v>10</v>
      </c>
      <c r="L21" s="20"/>
      <c r="M21" s="179">
        <f t="shared" si="2"/>
        <v>0</v>
      </c>
      <c r="N21" s="180"/>
      <c r="O21" s="114">
        <f t="shared" si="3"/>
        <v>0</v>
      </c>
      <c r="P21" s="115"/>
      <c r="Q21" s="116"/>
    </row>
    <row r="22" spans="1:17" x14ac:dyDescent="0.25">
      <c r="A22" s="7"/>
      <c r="B22" s="298">
        <v>5</v>
      </c>
      <c r="C22" s="20">
        <v>50</v>
      </c>
      <c r="D22" s="520">
        <f t="shared" si="0"/>
        <v>250</v>
      </c>
      <c r="E22" s="521">
        <v>42117</v>
      </c>
      <c r="F22" s="422">
        <f t="shared" si="1"/>
        <v>250</v>
      </c>
      <c r="G22" s="513" t="s">
        <v>136</v>
      </c>
      <c r="H22" s="514">
        <v>40</v>
      </c>
      <c r="I22" s="443"/>
      <c r="J22" s="7"/>
      <c r="K22" s="298">
        <v>10</v>
      </c>
      <c r="L22" s="20"/>
      <c r="M22" s="179">
        <f t="shared" si="2"/>
        <v>0</v>
      </c>
      <c r="N22" s="180"/>
      <c r="O22" s="114">
        <f t="shared" si="3"/>
        <v>0</v>
      </c>
      <c r="P22" s="115"/>
      <c r="Q22" s="116"/>
    </row>
    <row r="23" spans="1:17" x14ac:dyDescent="0.25">
      <c r="A23" s="7"/>
      <c r="B23" s="298">
        <v>5</v>
      </c>
      <c r="C23" s="20">
        <v>1</v>
      </c>
      <c r="D23" s="520">
        <f t="shared" si="0"/>
        <v>5</v>
      </c>
      <c r="E23" s="521">
        <v>42117</v>
      </c>
      <c r="F23" s="422">
        <f t="shared" si="1"/>
        <v>5</v>
      </c>
      <c r="G23" s="513" t="s">
        <v>137</v>
      </c>
      <c r="H23" s="514">
        <v>40</v>
      </c>
      <c r="I23" s="443"/>
      <c r="J23" s="7"/>
      <c r="K23" s="298">
        <v>10</v>
      </c>
      <c r="L23" s="20"/>
      <c r="M23" s="179">
        <f t="shared" si="2"/>
        <v>0</v>
      </c>
      <c r="N23" s="180"/>
      <c r="O23" s="114">
        <f t="shared" si="3"/>
        <v>0</v>
      </c>
      <c r="P23" s="115"/>
      <c r="Q23" s="116"/>
    </row>
    <row r="24" spans="1:17" x14ac:dyDescent="0.25">
      <c r="A24" s="7"/>
      <c r="B24" s="298">
        <v>5</v>
      </c>
      <c r="C24" s="20">
        <v>15</v>
      </c>
      <c r="D24" s="520">
        <f t="shared" si="0"/>
        <v>75</v>
      </c>
      <c r="E24" s="521">
        <v>42119</v>
      </c>
      <c r="F24" s="422">
        <f t="shared" si="1"/>
        <v>75</v>
      </c>
      <c r="G24" s="513" t="s">
        <v>140</v>
      </c>
      <c r="H24" s="514">
        <v>40</v>
      </c>
      <c r="I24" s="443"/>
      <c r="J24" s="7"/>
      <c r="K24" s="298">
        <v>10</v>
      </c>
      <c r="L24" s="20"/>
      <c r="M24" s="179">
        <f t="shared" si="2"/>
        <v>0</v>
      </c>
      <c r="N24" s="180"/>
      <c r="O24" s="114">
        <f t="shared" si="3"/>
        <v>0</v>
      </c>
      <c r="P24" s="115"/>
      <c r="Q24" s="116"/>
    </row>
    <row r="25" spans="1:17" x14ac:dyDescent="0.25">
      <c r="A25" s="7"/>
      <c r="B25" s="298">
        <v>5</v>
      </c>
      <c r="C25" s="20">
        <v>20</v>
      </c>
      <c r="D25" s="520">
        <f t="shared" si="0"/>
        <v>100</v>
      </c>
      <c r="E25" s="521">
        <v>42123</v>
      </c>
      <c r="F25" s="422">
        <f t="shared" si="1"/>
        <v>100</v>
      </c>
      <c r="G25" s="513" t="s">
        <v>144</v>
      </c>
      <c r="H25" s="514">
        <v>40</v>
      </c>
      <c r="I25" s="443"/>
      <c r="J25" s="7"/>
      <c r="K25" s="298">
        <v>10</v>
      </c>
      <c r="L25" s="20"/>
      <c r="M25" s="179">
        <f t="shared" si="2"/>
        <v>0</v>
      </c>
      <c r="N25" s="180"/>
      <c r="O25" s="114">
        <f t="shared" si="3"/>
        <v>0</v>
      </c>
      <c r="P25" s="115"/>
      <c r="Q25" s="116"/>
    </row>
    <row r="26" spans="1:17" x14ac:dyDescent="0.25">
      <c r="A26" s="7"/>
      <c r="B26" s="298">
        <v>5</v>
      </c>
      <c r="C26" s="20">
        <v>13</v>
      </c>
      <c r="D26" s="520">
        <f t="shared" si="0"/>
        <v>65</v>
      </c>
      <c r="E26" s="521">
        <v>42123</v>
      </c>
      <c r="F26" s="422">
        <f t="shared" si="1"/>
        <v>65</v>
      </c>
      <c r="G26" s="513" t="s">
        <v>145</v>
      </c>
      <c r="H26" s="514">
        <v>40</v>
      </c>
      <c r="I26" s="443"/>
      <c r="J26" s="7"/>
      <c r="K26" s="298">
        <v>10</v>
      </c>
      <c r="L26" s="20"/>
      <c r="M26" s="179">
        <f t="shared" si="2"/>
        <v>0</v>
      </c>
      <c r="N26" s="180"/>
      <c r="O26" s="114">
        <f t="shared" si="3"/>
        <v>0</v>
      </c>
      <c r="P26" s="115"/>
      <c r="Q26" s="116"/>
    </row>
    <row r="27" spans="1:17" x14ac:dyDescent="0.25">
      <c r="A27" s="7"/>
      <c r="B27" s="298">
        <v>5</v>
      </c>
      <c r="C27" s="20">
        <v>1</v>
      </c>
      <c r="D27" s="520">
        <f t="shared" si="0"/>
        <v>5</v>
      </c>
      <c r="E27" s="521">
        <v>42123</v>
      </c>
      <c r="F27" s="422">
        <f t="shared" si="1"/>
        <v>5</v>
      </c>
      <c r="G27" s="513" t="s">
        <v>146</v>
      </c>
      <c r="H27" s="514">
        <v>40</v>
      </c>
      <c r="I27" s="443"/>
      <c r="J27" s="7"/>
      <c r="K27" s="298">
        <v>10</v>
      </c>
      <c r="L27" s="20"/>
      <c r="M27" s="179">
        <f t="shared" si="2"/>
        <v>0</v>
      </c>
      <c r="N27" s="180"/>
      <c r="O27" s="114">
        <f t="shared" si="3"/>
        <v>0</v>
      </c>
      <c r="P27" s="115"/>
      <c r="Q27" s="116"/>
    </row>
    <row r="28" spans="1:17" x14ac:dyDescent="0.25">
      <c r="A28" s="7"/>
      <c r="B28" s="298">
        <v>5</v>
      </c>
      <c r="C28" s="20">
        <v>5</v>
      </c>
      <c r="D28" s="520">
        <f t="shared" si="0"/>
        <v>25</v>
      </c>
      <c r="E28" s="521">
        <v>42123</v>
      </c>
      <c r="F28" s="422">
        <f t="shared" si="1"/>
        <v>25</v>
      </c>
      <c r="G28" s="513" t="s">
        <v>147</v>
      </c>
      <c r="H28" s="514">
        <v>40</v>
      </c>
      <c r="I28" s="443"/>
      <c r="J28" s="7"/>
      <c r="K28" s="298">
        <v>10</v>
      </c>
      <c r="L28" s="20"/>
      <c r="M28" s="179">
        <f t="shared" si="2"/>
        <v>0</v>
      </c>
      <c r="N28" s="180"/>
      <c r="O28" s="114">
        <f t="shared" si="3"/>
        <v>0</v>
      </c>
      <c r="P28" s="115"/>
      <c r="Q28" s="116"/>
    </row>
    <row r="29" spans="1:17" x14ac:dyDescent="0.25">
      <c r="A29" s="7"/>
      <c r="B29" s="298">
        <v>5</v>
      </c>
      <c r="C29" s="20">
        <v>15</v>
      </c>
      <c r="D29" s="520">
        <f t="shared" si="0"/>
        <v>75</v>
      </c>
      <c r="E29" s="521">
        <v>42124</v>
      </c>
      <c r="F29" s="422">
        <f t="shared" si="1"/>
        <v>75</v>
      </c>
      <c r="G29" s="513" t="s">
        <v>148</v>
      </c>
      <c r="H29" s="514">
        <v>40</v>
      </c>
      <c r="I29" s="443"/>
      <c r="J29" s="7"/>
      <c r="K29" s="298">
        <v>10</v>
      </c>
      <c r="L29" s="20"/>
      <c r="M29" s="179">
        <f t="shared" si="2"/>
        <v>0</v>
      </c>
      <c r="N29" s="180"/>
      <c r="O29" s="114">
        <f t="shared" si="3"/>
        <v>0</v>
      </c>
      <c r="P29" s="115"/>
      <c r="Q29" s="116"/>
    </row>
    <row r="30" spans="1:17" x14ac:dyDescent="0.25">
      <c r="A30" s="7"/>
      <c r="B30" s="298">
        <v>5</v>
      </c>
      <c r="C30" s="20">
        <v>15</v>
      </c>
      <c r="D30" s="430">
        <f t="shared" si="0"/>
        <v>75</v>
      </c>
      <c r="E30" s="431">
        <v>42125</v>
      </c>
      <c r="F30" s="100">
        <f t="shared" si="1"/>
        <v>75</v>
      </c>
      <c r="G30" s="111" t="s">
        <v>156</v>
      </c>
      <c r="H30" s="101">
        <v>40</v>
      </c>
      <c r="I30" s="443"/>
      <c r="J30" s="7"/>
      <c r="K30" s="298">
        <v>10</v>
      </c>
      <c r="L30" s="20"/>
      <c r="M30" s="179">
        <f t="shared" si="2"/>
        <v>0</v>
      </c>
      <c r="N30" s="180"/>
      <c r="O30" s="114">
        <f t="shared" si="3"/>
        <v>0</v>
      </c>
      <c r="P30" s="115"/>
      <c r="Q30" s="116"/>
    </row>
    <row r="31" spans="1:17" x14ac:dyDescent="0.25">
      <c r="A31" s="7"/>
      <c r="B31" s="298">
        <v>5</v>
      </c>
      <c r="C31" s="20">
        <v>10</v>
      </c>
      <c r="D31" s="430">
        <f t="shared" si="0"/>
        <v>50</v>
      </c>
      <c r="E31" s="431">
        <v>42126</v>
      </c>
      <c r="F31" s="100">
        <f t="shared" si="1"/>
        <v>50</v>
      </c>
      <c r="G31" s="111" t="s">
        <v>157</v>
      </c>
      <c r="H31" s="101">
        <v>40</v>
      </c>
      <c r="J31" s="7"/>
      <c r="K31" s="298">
        <v>10</v>
      </c>
      <c r="L31" s="20"/>
      <c r="M31" s="179">
        <f t="shared" si="2"/>
        <v>0</v>
      </c>
      <c r="N31" s="180"/>
      <c r="O31" s="114">
        <f t="shared" si="3"/>
        <v>0</v>
      </c>
      <c r="P31" s="115"/>
      <c r="Q31" s="116"/>
    </row>
    <row r="32" spans="1:17" x14ac:dyDescent="0.25">
      <c r="A32" s="7"/>
      <c r="B32" s="298">
        <v>5</v>
      </c>
      <c r="C32" s="20">
        <v>15</v>
      </c>
      <c r="D32" s="430">
        <f t="shared" si="0"/>
        <v>75</v>
      </c>
      <c r="E32" s="381">
        <v>42131</v>
      </c>
      <c r="F32" s="100">
        <f t="shared" si="1"/>
        <v>75</v>
      </c>
      <c r="G32" s="111" t="s">
        <v>163</v>
      </c>
      <c r="H32" s="382">
        <v>40</v>
      </c>
      <c r="J32" s="7"/>
      <c r="K32" s="298">
        <v>10</v>
      </c>
      <c r="L32" s="20"/>
      <c r="M32" s="179">
        <f t="shared" si="2"/>
        <v>0</v>
      </c>
      <c r="N32" s="239"/>
      <c r="O32" s="114">
        <f t="shared" si="3"/>
        <v>0</v>
      </c>
      <c r="P32" s="115"/>
      <c r="Q32" s="215"/>
    </row>
    <row r="33" spans="1:17" x14ac:dyDescent="0.25">
      <c r="A33" s="7"/>
      <c r="B33" s="298">
        <v>5</v>
      </c>
      <c r="C33" s="20">
        <v>20</v>
      </c>
      <c r="D33" s="430">
        <f t="shared" si="0"/>
        <v>100</v>
      </c>
      <c r="E33" s="381">
        <v>42133</v>
      </c>
      <c r="F33" s="100">
        <f t="shared" si="1"/>
        <v>100</v>
      </c>
      <c r="G33" s="111" t="s">
        <v>167</v>
      </c>
      <c r="H33" s="382">
        <v>40</v>
      </c>
      <c r="J33" s="7"/>
      <c r="K33" s="298">
        <v>10</v>
      </c>
      <c r="L33" s="20"/>
      <c r="M33" s="179">
        <f t="shared" si="2"/>
        <v>0</v>
      </c>
      <c r="N33" s="239"/>
      <c r="O33" s="114">
        <f t="shared" si="3"/>
        <v>0</v>
      </c>
      <c r="P33" s="115"/>
      <c r="Q33" s="215"/>
    </row>
    <row r="34" spans="1:17" x14ac:dyDescent="0.25">
      <c r="A34" s="7"/>
      <c r="B34" s="298">
        <v>5</v>
      </c>
      <c r="C34" s="20">
        <v>15</v>
      </c>
      <c r="D34" s="430">
        <f t="shared" si="0"/>
        <v>75</v>
      </c>
      <c r="E34" s="381">
        <v>42136</v>
      </c>
      <c r="F34" s="100">
        <f t="shared" si="1"/>
        <v>75</v>
      </c>
      <c r="G34" s="111" t="s">
        <v>173</v>
      </c>
      <c r="H34" s="382">
        <v>40</v>
      </c>
      <c r="J34" s="7"/>
      <c r="K34" s="298">
        <v>10</v>
      </c>
      <c r="L34" s="20"/>
      <c r="M34" s="179">
        <f t="shared" si="2"/>
        <v>0</v>
      </c>
      <c r="N34" s="239"/>
      <c r="O34" s="114">
        <f t="shared" si="3"/>
        <v>0</v>
      </c>
      <c r="P34" s="115"/>
      <c r="Q34" s="215"/>
    </row>
    <row r="35" spans="1:17" x14ac:dyDescent="0.25">
      <c r="A35" s="135"/>
      <c r="B35" s="298">
        <v>5</v>
      </c>
      <c r="C35" s="20">
        <v>30</v>
      </c>
      <c r="D35" s="430">
        <f t="shared" si="0"/>
        <v>150</v>
      </c>
      <c r="E35" s="381">
        <v>42137</v>
      </c>
      <c r="F35" s="100">
        <f t="shared" si="1"/>
        <v>150</v>
      </c>
      <c r="G35" s="111" t="s">
        <v>176</v>
      </c>
      <c r="H35" s="382">
        <v>40</v>
      </c>
      <c r="J35" s="135"/>
      <c r="K35" s="298">
        <v>10</v>
      </c>
      <c r="L35" s="20"/>
      <c r="M35" s="179">
        <f t="shared" si="2"/>
        <v>0</v>
      </c>
      <c r="N35" s="239"/>
      <c r="O35" s="114">
        <f t="shared" si="3"/>
        <v>0</v>
      </c>
      <c r="P35" s="115"/>
      <c r="Q35" s="215"/>
    </row>
    <row r="36" spans="1:17" x14ac:dyDescent="0.25">
      <c r="A36" s="7"/>
      <c r="B36" s="298">
        <v>5</v>
      </c>
      <c r="C36" s="20">
        <v>15</v>
      </c>
      <c r="D36" s="430">
        <f t="shared" si="0"/>
        <v>75</v>
      </c>
      <c r="E36" s="381">
        <v>42140</v>
      </c>
      <c r="F36" s="100">
        <f t="shared" si="1"/>
        <v>75</v>
      </c>
      <c r="G36" s="111" t="s">
        <v>183</v>
      </c>
      <c r="H36" s="382">
        <v>40</v>
      </c>
      <c r="J36" s="7"/>
      <c r="K36" s="298">
        <v>10</v>
      </c>
      <c r="L36" s="20"/>
      <c r="M36" s="179">
        <f t="shared" si="2"/>
        <v>0</v>
      </c>
      <c r="N36" s="239"/>
      <c r="O36" s="114">
        <f t="shared" si="3"/>
        <v>0</v>
      </c>
      <c r="P36" s="115"/>
      <c r="Q36" s="215"/>
    </row>
    <row r="37" spans="1:17" x14ac:dyDescent="0.25">
      <c r="A37" s="7"/>
      <c r="B37" s="298">
        <v>5</v>
      </c>
      <c r="C37" s="20">
        <v>10</v>
      </c>
      <c r="D37" s="100">
        <f t="shared" si="0"/>
        <v>50</v>
      </c>
      <c r="E37" s="431">
        <v>42142</v>
      </c>
      <c r="F37" s="100">
        <f t="shared" si="1"/>
        <v>50</v>
      </c>
      <c r="G37" s="111" t="s">
        <v>184</v>
      </c>
      <c r="H37" s="382">
        <v>40</v>
      </c>
      <c r="J37" s="7"/>
      <c r="K37" s="298">
        <v>10</v>
      </c>
      <c r="L37" s="20"/>
      <c r="M37" s="114">
        <f t="shared" si="2"/>
        <v>0</v>
      </c>
      <c r="N37" s="180"/>
      <c r="O37" s="114">
        <f t="shared" si="3"/>
        <v>0</v>
      </c>
      <c r="P37" s="115"/>
      <c r="Q37" s="215"/>
    </row>
    <row r="38" spans="1:17" x14ac:dyDescent="0.25">
      <c r="A38" s="7"/>
      <c r="B38" s="298">
        <v>5</v>
      </c>
      <c r="C38" s="20">
        <v>8</v>
      </c>
      <c r="D38" s="100">
        <f t="shared" si="0"/>
        <v>40</v>
      </c>
      <c r="E38" s="431">
        <v>42143</v>
      </c>
      <c r="F38" s="100">
        <f t="shared" si="1"/>
        <v>40</v>
      </c>
      <c r="G38" s="111" t="s">
        <v>186</v>
      </c>
      <c r="H38" s="382">
        <v>40</v>
      </c>
      <c r="J38" s="7"/>
      <c r="K38" s="298">
        <v>10</v>
      </c>
      <c r="L38" s="20"/>
      <c r="M38" s="114">
        <f t="shared" si="2"/>
        <v>0</v>
      </c>
      <c r="N38" s="180"/>
      <c r="O38" s="114">
        <f t="shared" si="3"/>
        <v>0</v>
      </c>
      <c r="P38" s="115"/>
      <c r="Q38" s="215"/>
    </row>
    <row r="39" spans="1:17" x14ac:dyDescent="0.25">
      <c r="A39" s="7"/>
      <c r="B39" s="298">
        <v>5</v>
      </c>
      <c r="C39" s="20">
        <v>50</v>
      </c>
      <c r="D39" s="100">
        <f t="shared" si="0"/>
        <v>250</v>
      </c>
      <c r="E39" s="431">
        <v>42144</v>
      </c>
      <c r="F39" s="100">
        <f t="shared" si="1"/>
        <v>250</v>
      </c>
      <c r="G39" s="111" t="s">
        <v>188</v>
      </c>
      <c r="H39" s="382">
        <v>40</v>
      </c>
      <c r="J39" s="7"/>
      <c r="K39" s="298">
        <v>10</v>
      </c>
      <c r="L39" s="20"/>
      <c r="M39" s="114">
        <f t="shared" si="2"/>
        <v>0</v>
      </c>
      <c r="N39" s="180"/>
      <c r="O39" s="114">
        <f t="shared" si="3"/>
        <v>0</v>
      </c>
      <c r="P39" s="115"/>
      <c r="Q39" s="215"/>
    </row>
    <row r="40" spans="1:17" x14ac:dyDescent="0.25">
      <c r="A40" s="7"/>
      <c r="B40" s="298">
        <v>5</v>
      </c>
      <c r="C40" s="20">
        <v>15</v>
      </c>
      <c r="D40" s="100">
        <f t="shared" si="0"/>
        <v>75</v>
      </c>
      <c r="E40" s="431">
        <v>42144</v>
      </c>
      <c r="F40" s="100">
        <f t="shared" si="1"/>
        <v>75</v>
      </c>
      <c r="G40" s="111" t="s">
        <v>189</v>
      </c>
      <c r="H40" s="382">
        <v>40</v>
      </c>
      <c r="J40" s="7"/>
      <c r="K40" s="298">
        <v>10</v>
      </c>
      <c r="L40" s="20"/>
      <c r="M40" s="114">
        <f t="shared" si="2"/>
        <v>0</v>
      </c>
      <c r="N40" s="180"/>
      <c r="O40" s="114">
        <f t="shared" si="3"/>
        <v>0</v>
      </c>
      <c r="P40" s="115"/>
      <c r="Q40" s="215"/>
    </row>
    <row r="41" spans="1:17" x14ac:dyDescent="0.25">
      <c r="A41" s="7"/>
      <c r="B41" s="298">
        <v>5</v>
      </c>
      <c r="C41" s="20">
        <v>40</v>
      </c>
      <c r="D41" s="100">
        <f t="shared" si="0"/>
        <v>200</v>
      </c>
      <c r="E41" s="431">
        <v>42145</v>
      </c>
      <c r="F41" s="100">
        <f t="shared" si="1"/>
        <v>200</v>
      </c>
      <c r="G41" s="111" t="s">
        <v>191</v>
      </c>
      <c r="H41" s="382">
        <v>40</v>
      </c>
      <c r="J41" s="7"/>
      <c r="K41" s="298">
        <v>10</v>
      </c>
      <c r="L41" s="20"/>
      <c r="M41" s="114">
        <f t="shared" si="2"/>
        <v>0</v>
      </c>
      <c r="N41" s="180"/>
      <c r="O41" s="114">
        <f t="shared" si="3"/>
        <v>0</v>
      </c>
      <c r="P41" s="115"/>
      <c r="Q41" s="215"/>
    </row>
    <row r="42" spans="1:17" x14ac:dyDescent="0.25">
      <c r="A42" s="7"/>
      <c r="B42" s="298">
        <v>5</v>
      </c>
      <c r="C42" s="20">
        <v>20</v>
      </c>
      <c r="D42" s="100">
        <f t="shared" si="0"/>
        <v>100</v>
      </c>
      <c r="E42" s="431">
        <v>42145</v>
      </c>
      <c r="F42" s="100">
        <f t="shared" si="1"/>
        <v>100</v>
      </c>
      <c r="G42" s="111" t="s">
        <v>195</v>
      </c>
      <c r="H42" s="382">
        <v>40</v>
      </c>
      <c r="J42" s="7"/>
      <c r="K42" s="298">
        <v>10</v>
      </c>
      <c r="L42" s="20"/>
      <c r="M42" s="114">
        <f t="shared" si="2"/>
        <v>0</v>
      </c>
      <c r="N42" s="180"/>
      <c r="O42" s="114">
        <f t="shared" si="3"/>
        <v>0</v>
      </c>
      <c r="P42" s="115"/>
      <c r="Q42" s="215"/>
    </row>
    <row r="43" spans="1:17" x14ac:dyDescent="0.25">
      <c r="A43" s="7"/>
      <c r="B43" s="298">
        <v>5</v>
      </c>
      <c r="C43" s="20">
        <v>30</v>
      </c>
      <c r="D43" s="100">
        <f t="shared" si="0"/>
        <v>150</v>
      </c>
      <c r="E43" s="431">
        <v>42147</v>
      </c>
      <c r="F43" s="100">
        <f t="shared" si="1"/>
        <v>150</v>
      </c>
      <c r="G43" s="111" t="s">
        <v>198</v>
      </c>
      <c r="H43" s="382">
        <v>40</v>
      </c>
      <c r="J43" s="7"/>
      <c r="K43" s="298">
        <v>10</v>
      </c>
      <c r="L43" s="20"/>
      <c r="M43" s="114">
        <f t="shared" si="2"/>
        <v>0</v>
      </c>
      <c r="N43" s="180"/>
      <c r="O43" s="114">
        <f t="shared" si="3"/>
        <v>0</v>
      </c>
      <c r="P43" s="115"/>
      <c r="Q43" s="215"/>
    </row>
    <row r="44" spans="1:17" x14ac:dyDescent="0.25">
      <c r="A44" s="7"/>
      <c r="B44" s="298">
        <v>5</v>
      </c>
      <c r="C44" s="20">
        <v>15</v>
      </c>
      <c r="D44" s="100">
        <f t="shared" si="0"/>
        <v>75</v>
      </c>
      <c r="E44" s="431">
        <v>42150</v>
      </c>
      <c r="F44" s="100">
        <f t="shared" si="1"/>
        <v>75</v>
      </c>
      <c r="G44" s="111" t="s">
        <v>202</v>
      </c>
      <c r="H44" s="382">
        <v>40</v>
      </c>
      <c r="J44" s="7"/>
      <c r="K44" s="298">
        <v>10</v>
      </c>
      <c r="L44" s="20"/>
      <c r="M44" s="114">
        <f t="shared" si="2"/>
        <v>0</v>
      </c>
      <c r="N44" s="180"/>
      <c r="O44" s="114">
        <f t="shared" si="3"/>
        <v>0</v>
      </c>
      <c r="P44" s="115"/>
      <c r="Q44" s="215"/>
    </row>
    <row r="45" spans="1:17" x14ac:dyDescent="0.25">
      <c r="A45" s="7"/>
      <c r="B45" s="298">
        <v>5</v>
      </c>
      <c r="C45" s="20">
        <v>15</v>
      </c>
      <c r="D45" s="100">
        <f t="shared" si="0"/>
        <v>75</v>
      </c>
      <c r="E45" s="431">
        <v>42151</v>
      </c>
      <c r="F45" s="100">
        <f t="shared" si="1"/>
        <v>75</v>
      </c>
      <c r="G45" s="111" t="s">
        <v>204</v>
      </c>
      <c r="H45" s="382">
        <v>40</v>
      </c>
      <c r="J45" s="7"/>
      <c r="K45" s="298">
        <v>10</v>
      </c>
      <c r="L45" s="20"/>
      <c r="M45" s="114">
        <f t="shared" si="2"/>
        <v>0</v>
      </c>
      <c r="N45" s="180"/>
      <c r="O45" s="114">
        <f t="shared" si="3"/>
        <v>0</v>
      </c>
      <c r="P45" s="115"/>
      <c r="Q45" s="215"/>
    </row>
    <row r="46" spans="1:17" x14ac:dyDescent="0.25">
      <c r="A46" s="7"/>
      <c r="B46" s="298">
        <v>5</v>
      </c>
      <c r="C46" s="20">
        <v>10</v>
      </c>
      <c r="D46" s="100">
        <f t="shared" si="0"/>
        <v>50</v>
      </c>
      <c r="E46" s="431">
        <v>42152</v>
      </c>
      <c r="F46" s="100">
        <f t="shared" si="1"/>
        <v>50</v>
      </c>
      <c r="G46" s="111" t="s">
        <v>205</v>
      </c>
      <c r="H46" s="382">
        <v>40</v>
      </c>
      <c r="J46" s="7"/>
      <c r="K46" s="298">
        <v>10</v>
      </c>
      <c r="L46" s="20"/>
      <c r="M46" s="114">
        <f t="shared" si="2"/>
        <v>0</v>
      </c>
      <c r="N46" s="180"/>
      <c r="O46" s="114">
        <f t="shared" si="3"/>
        <v>0</v>
      </c>
      <c r="P46" s="115"/>
      <c r="Q46" s="215"/>
    </row>
    <row r="47" spans="1:17" x14ac:dyDescent="0.25">
      <c r="A47" s="7"/>
      <c r="B47" s="298">
        <v>5</v>
      </c>
      <c r="C47" s="20">
        <v>20</v>
      </c>
      <c r="D47" s="555">
        <f t="shared" si="0"/>
        <v>100</v>
      </c>
      <c r="E47" s="571">
        <v>42158</v>
      </c>
      <c r="F47" s="555">
        <f t="shared" si="1"/>
        <v>100</v>
      </c>
      <c r="G47" s="557" t="s">
        <v>224</v>
      </c>
      <c r="H47" s="573">
        <v>40</v>
      </c>
      <c r="J47" s="7"/>
      <c r="K47" s="298">
        <v>10</v>
      </c>
      <c r="L47" s="20"/>
      <c r="M47" s="114">
        <f t="shared" si="2"/>
        <v>0</v>
      </c>
      <c r="N47" s="180"/>
      <c r="O47" s="114">
        <f t="shared" si="3"/>
        <v>0</v>
      </c>
      <c r="P47" s="115"/>
      <c r="Q47" s="215"/>
    </row>
    <row r="48" spans="1:17" x14ac:dyDescent="0.25">
      <c r="A48" s="7"/>
      <c r="B48" s="298">
        <v>5</v>
      </c>
      <c r="C48" s="20">
        <v>15</v>
      </c>
      <c r="D48" s="555">
        <f t="shared" si="0"/>
        <v>75</v>
      </c>
      <c r="E48" s="571">
        <v>42161</v>
      </c>
      <c r="F48" s="555">
        <f t="shared" si="1"/>
        <v>75</v>
      </c>
      <c r="G48" s="557" t="s">
        <v>229</v>
      </c>
      <c r="H48" s="573">
        <v>40</v>
      </c>
      <c r="J48" s="7"/>
      <c r="K48" s="298">
        <v>10</v>
      </c>
      <c r="L48" s="20"/>
      <c r="M48" s="114">
        <f t="shared" si="2"/>
        <v>0</v>
      </c>
      <c r="N48" s="180"/>
      <c r="O48" s="114">
        <f t="shared" si="3"/>
        <v>0</v>
      </c>
      <c r="P48" s="115"/>
      <c r="Q48" s="215"/>
    </row>
    <row r="49" spans="1:17" x14ac:dyDescent="0.25">
      <c r="A49" s="7"/>
      <c r="B49" s="298">
        <v>5</v>
      </c>
      <c r="C49" s="20">
        <v>50</v>
      </c>
      <c r="D49" s="555">
        <f t="shared" si="0"/>
        <v>250</v>
      </c>
      <c r="E49" s="571">
        <v>42164</v>
      </c>
      <c r="F49" s="555">
        <f t="shared" si="1"/>
        <v>250</v>
      </c>
      <c r="G49" s="557" t="s">
        <v>235</v>
      </c>
      <c r="H49" s="573">
        <v>40</v>
      </c>
      <c r="J49" s="7"/>
      <c r="K49" s="298">
        <v>10</v>
      </c>
      <c r="L49" s="20"/>
      <c r="M49" s="114">
        <f t="shared" si="2"/>
        <v>0</v>
      </c>
      <c r="N49" s="180"/>
      <c r="O49" s="114">
        <f t="shared" si="3"/>
        <v>0</v>
      </c>
      <c r="P49" s="115"/>
      <c r="Q49" s="215"/>
    </row>
    <row r="50" spans="1:17" x14ac:dyDescent="0.25">
      <c r="A50" s="7"/>
      <c r="B50" s="298">
        <v>5</v>
      </c>
      <c r="C50" s="20">
        <v>10</v>
      </c>
      <c r="D50" s="555">
        <f t="shared" si="0"/>
        <v>50</v>
      </c>
      <c r="E50" s="571">
        <v>42164</v>
      </c>
      <c r="F50" s="555">
        <f t="shared" si="1"/>
        <v>50</v>
      </c>
      <c r="G50" s="557" t="s">
        <v>236</v>
      </c>
      <c r="H50" s="573">
        <v>40</v>
      </c>
      <c r="J50" s="7"/>
      <c r="K50" s="298">
        <v>10</v>
      </c>
      <c r="L50" s="20"/>
      <c r="M50" s="114">
        <f t="shared" si="2"/>
        <v>0</v>
      </c>
      <c r="N50" s="180"/>
      <c r="O50" s="114">
        <f t="shared" si="3"/>
        <v>0</v>
      </c>
      <c r="P50" s="115"/>
      <c r="Q50" s="215"/>
    </row>
    <row r="51" spans="1:17" x14ac:dyDescent="0.25">
      <c r="A51" s="7"/>
      <c r="B51" s="298">
        <v>5</v>
      </c>
      <c r="C51" s="20">
        <v>10</v>
      </c>
      <c r="D51" s="555">
        <f t="shared" si="0"/>
        <v>50</v>
      </c>
      <c r="E51" s="571">
        <v>42166</v>
      </c>
      <c r="F51" s="555">
        <f t="shared" si="1"/>
        <v>50</v>
      </c>
      <c r="G51" s="557" t="s">
        <v>239</v>
      </c>
      <c r="H51" s="573">
        <v>40</v>
      </c>
      <c r="J51" s="7"/>
      <c r="K51" s="298">
        <v>10</v>
      </c>
      <c r="L51" s="20"/>
      <c r="M51" s="114">
        <f t="shared" si="2"/>
        <v>0</v>
      </c>
      <c r="N51" s="180"/>
      <c r="O51" s="114">
        <f t="shared" si="3"/>
        <v>0</v>
      </c>
      <c r="P51" s="115"/>
      <c r="Q51" s="215"/>
    </row>
    <row r="52" spans="1:17" x14ac:dyDescent="0.25">
      <c r="A52" s="7"/>
      <c r="B52" s="298">
        <v>5</v>
      </c>
      <c r="C52" s="20">
        <v>10</v>
      </c>
      <c r="D52" s="555">
        <f t="shared" si="0"/>
        <v>50</v>
      </c>
      <c r="E52" s="571">
        <v>42168</v>
      </c>
      <c r="F52" s="555">
        <f t="shared" si="1"/>
        <v>50</v>
      </c>
      <c r="G52" s="557" t="s">
        <v>242</v>
      </c>
      <c r="H52" s="573">
        <v>40</v>
      </c>
      <c r="J52" s="7"/>
      <c r="K52" s="298">
        <v>10</v>
      </c>
      <c r="L52" s="20"/>
      <c r="M52" s="114">
        <f t="shared" si="2"/>
        <v>0</v>
      </c>
      <c r="N52" s="180"/>
      <c r="O52" s="114">
        <f t="shared" si="3"/>
        <v>0</v>
      </c>
      <c r="P52" s="115"/>
      <c r="Q52" s="215"/>
    </row>
    <row r="53" spans="1:17" x14ac:dyDescent="0.25">
      <c r="A53" s="7"/>
      <c r="B53" s="298">
        <v>5</v>
      </c>
      <c r="C53" s="20">
        <v>88</v>
      </c>
      <c r="D53" s="555">
        <f t="shared" si="0"/>
        <v>440</v>
      </c>
      <c r="E53" s="571">
        <v>42171</v>
      </c>
      <c r="F53" s="555">
        <f t="shared" si="1"/>
        <v>440</v>
      </c>
      <c r="G53" s="557" t="s">
        <v>244</v>
      </c>
      <c r="H53" s="573">
        <v>40</v>
      </c>
      <c r="J53" s="7"/>
      <c r="K53" s="298">
        <v>10</v>
      </c>
      <c r="L53" s="20"/>
      <c r="M53" s="114">
        <f t="shared" si="2"/>
        <v>0</v>
      </c>
      <c r="N53" s="180"/>
      <c r="O53" s="114">
        <f t="shared" si="3"/>
        <v>0</v>
      </c>
      <c r="P53" s="115"/>
      <c r="Q53" s="215"/>
    </row>
    <row r="54" spans="1:17" x14ac:dyDescent="0.25">
      <c r="A54" s="7"/>
      <c r="B54" s="298">
        <v>5</v>
      </c>
      <c r="C54" s="20">
        <v>15</v>
      </c>
      <c r="D54" s="555">
        <f t="shared" si="0"/>
        <v>75</v>
      </c>
      <c r="E54" s="571">
        <v>42171</v>
      </c>
      <c r="F54" s="555">
        <f t="shared" si="1"/>
        <v>75</v>
      </c>
      <c r="G54" s="557" t="s">
        <v>245</v>
      </c>
      <c r="H54" s="573">
        <v>40</v>
      </c>
      <c r="J54" s="7"/>
      <c r="K54" s="298">
        <v>10</v>
      </c>
      <c r="L54" s="20"/>
      <c r="M54" s="114">
        <f t="shared" si="2"/>
        <v>0</v>
      </c>
      <c r="N54" s="180"/>
      <c r="O54" s="114">
        <f t="shared" si="3"/>
        <v>0</v>
      </c>
      <c r="P54" s="115"/>
      <c r="Q54" s="215"/>
    </row>
    <row r="55" spans="1:17" x14ac:dyDescent="0.25">
      <c r="A55" s="7"/>
      <c r="B55" s="298">
        <v>5</v>
      </c>
      <c r="C55" s="20">
        <v>50</v>
      </c>
      <c r="D55" s="555">
        <f t="shared" si="0"/>
        <v>250</v>
      </c>
      <c r="E55" s="571">
        <v>42180</v>
      </c>
      <c r="F55" s="555">
        <f t="shared" si="1"/>
        <v>250</v>
      </c>
      <c r="G55" s="557" t="s">
        <v>261</v>
      </c>
      <c r="H55" s="573">
        <v>40</v>
      </c>
      <c r="J55" s="7"/>
      <c r="K55" s="298">
        <v>10</v>
      </c>
      <c r="L55" s="20"/>
      <c r="M55" s="114">
        <f t="shared" si="2"/>
        <v>0</v>
      </c>
      <c r="N55" s="180"/>
      <c r="O55" s="114">
        <f t="shared" si="3"/>
        <v>0</v>
      </c>
      <c r="P55" s="115"/>
      <c r="Q55" s="215"/>
    </row>
    <row r="56" spans="1:17" x14ac:dyDescent="0.25">
      <c r="A56" s="7"/>
      <c r="B56" s="298">
        <v>5</v>
      </c>
      <c r="C56" s="20">
        <v>110</v>
      </c>
      <c r="D56" s="555">
        <f t="shared" si="0"/>
        <v>550</v>
      </c>
      <c r="E56" s="571">
        <v>42180</v>
      </c>
      <c r="F56" s="555">
        <f t="shared" si="1"/>
        <v>550</v>
      </c>
      <c r="G56" s="557" t="s">
        <v>262</v>
      </c>
      <c r="H56" s="573">
        <v>40</v>
      </c>
      <c r="J56" s="7"/>
      <c r="K56" s="298">
        <v>10</v>
      </c>
      <c r="L56" s="20"/>
      <c r="M56" s="114">
        <f t="shared" si="2"/>
        <v>0</v>
      </c>
      <c r="N56" s="180"/>
      <c r="O56" s="114">
        <f t="shared" si="3"/>
        <v>0</v>
      </c>
      <c r="P56" s="115"/>
      <c r="Q56" s="215"/>
    </row>
    <row r="57" spans="1:17" x14ac:dyDescent="0.25">
      <c r="A57" s="7"/>
      <c r="B57" s="298">
        <v>5</v>
      </c>
      <c r="C57" s="20">
        <v>15</v>
      </c>
      <c r="D57" s="555">
        <f t="shared" si="0"/>
        <v>75</v>
      </c>
      <c r="E57" s="571">
        <v>42181</v>
      </c>
      <c r="F57" s="555">
        <f t="shared" si="1"/>
        <v>75</v>
      </c>
      <c r="G57" s="557" t="s">
        <v>265</v>
      </c>
      <c r="H57" s="573">
        <v>40</v>
      </c>
      <c r="J57" s="7"/>
      <c r="K57" s="298">
        <v>10</v>
      </c>
      <c r="L57" s="20"/>
      <c r="M57" s="114">
        <f t="shared" si="2"/>
        <v>0</v>
      </c>
      <c r="N57" s="180"/>
      <c r="O57" s="114">
        <f t="shared" si="3"/>
        <v>0</v>
      </c>
      <c r="P57" s="115"/>
      <c r="Q57" s="215"/>
    </row>
    <row r="58" spans="1:17" x14ac:dyDescent="0.25">
      <c r="A58" s="7"/>
      <c r="B58" s="298">
        <v>5</v>
      </c>
      <c r="C58" s="20">
        <v>10</v>
      </c>
      <c r="D58" s="555">
        <f t="shared" si="0"/>
        <v>50</v>
      </c>
      <c r="E58" s="571">
        <v>42182</v>
      </c>
      <c r="F58" s="555">
        <f t="shared" si="1"/>
        <v>50</v>
      </c>
      <c r="G58" s="557" t="s">
        <v>269</v>
      </c>
      <c r="H58" s="573">
        <v>40</v>
      </c>
      <c r="J58" s="7"/>
      <c r="K58" s="298">
        <v>10</v>
      </c>
      <c r="L58" s="20"/>
      <c r="M58" s="114">
        <f t="shared" si="2"/>
        <v>0</v>
      </c>
      <c r="N58" s="180"/>
      <c r="O58" s="114">
        <f t="shared" si="3"/>
        <v>0</v>
      </c>
      <c r="P58" s="115"/>
      <c r="Q58" s="215"/>
    </row>
    <row r="59" spans="1:17" x14ac:dyDescent="0.25">
      <c r="A59" s="7"/>
      <c r="B59" s="298">
        <v>5</v>
      </c>
      <c r="C59" s="20">
        <v>10</v>
      </c>
      <c r="D59" s="583">
        <f t="shared" si="0"/>
        <v>50</v>
      </c>
      <c r="E59" s="589">
        <v>42187</v>
      </c>
      <c r="F59" s="583">
        <f t="shared" si="1"/>
        <v>50</v>
      </c>
      <c r="G59" s="585" t="s">
        <v>476</v>
      </c>
      <c r="H59" s="592">
        <v>40</v>
      </c>
      <c r="J59" s="7"/>
      <c r="K59" s="298">
        <v>10</v>
      </c>
      <c r="L59" s="20"/>
      <c r="M59" s="114">
        <f t="shared" si="2"/>
        <v>0</v>
      </c>
      <c r="N59" s="180"/>
      <c r="O59" s="114">
        <f t="shared" si="3"/>
        <v>0</v>
      </c>
      <c r="P59" s="115"/>
      <c r="Q59" s="215"/>
    </row>
    <row r="60" spans="1:17" x14ac:dyDescent="0.25">
      <c r="A60" s="7"/>
      <c r="B60" s="298">
        <v>5</v>
      </c>
      <c r="C60" s="20">
        <v>4</v>
      </c>
      <c r="D60" s="583">
        <f t="shared" si="0"/>
        <v>20</v>
      </c>
      <c r="E60" s="589">
        <v>42191</v>
      </c>
      <c r="F60" s="583">
        <f t="shared" si="1"/>
        <v>20</v>
      </c>
      <c r="G60" s="585" t="s">
        <v>500</v>
      </c>
      <c r="H60" s="592">
        <v>40</v>
      </c>
      <c r="J60" s="7"/>
      <c r="K60" s="298">
        <v>10</v>
      </c>
      <c r="L60" s="20"/>
      <c r="M60" s="114">
        <f t="shared" si="2"/>
        <v>0</v>
      </c>
      <c r="N60" s="180"/>
      <c r="O60" s="114">
        <f t="shared" si="3"/>
        <v>0</v>
      </c>
      <c r="P60" s="115"/>
      <c r="Q60" s="215"/>
    </row>
    <row r="61" spans="1:17" x14ac:dyDescent="0.25">
      <c r="A61" s="7"/>
      <c r="B61" s="298">
        <v>5</v>
      </c>
      <c r="C61" s="20">
        <v>50</v>
      </c>
      <c r="D61" s="583">
        <f t="shared" si="0"/>
        <v>250</v>
      </c>
      <c r="E61" s="589">
        <v>42192</v>
      </c>
      <c r="F61" s="583">
        <f t="shared" si="1"/>
        <v>250</v>
      </c>
      <c r="G61" s="585" t="s">
        <v>503</v>
      </c>
      <c r="H61" s="592">
        <v>40</v>
      </c>
      <c r="J61" s="7"/>
      <c r="K61" s="298">
        <v>10</v>
      </c>
      <c r="L61" s="20"/>
      <c r="M61" s="114">
        <f t="shared" si="2"/>
        <v>0</v>
      </c>
      <c r="N61" s="180"/>
      <c r="O61" s="114">
        <f t="shared" si="3"/>
        <v>0</v>
      </c>
      <c r="P61" s="115"/>
      <c r="Q61" s="215"/>
    </row>
    <row r="62" spans="1:17" x14ac:dyDescent="0.25">
      <c r="A62" s="7"/>
      <c r="B62" s="298">
        <v>5</v>
      </c>
      <c r="C62" s="20">
        <v>20</v>
      </c>
      <c r="D62" s="583">
        <f t="shared" si="0"/>
        <v>100</v>
      </c>
      <c r="E62" s="589">
        <v>42192</v>
      </c>
      <c r="F62" s="583">
        <f t="shared" si="1"/>
        <v>100</v>
      </c>
      <c r="G62" s="585" t="s">
        <v>504</v>
      </c>
      <c r="H62" s="592">
        <v>40</v>
      </c>
      <c r="J62" s="7"/>
      <c r="K62" s="298">
        <v>10</v>
      </c>
      <c r="L62" s="20"/>
      <c r="M62" s="114">
        <f t="shared" si="2"/>
        <v>0</v>
      </c>
      <c r="N62" s="180"/>
      <c r="O62" s="114">
        <f t="shared" si="3"/>
        <v>0</v>
      </c>
      <c r="P62" s="115"/>
      <c r="Q62" s="215"/>
    </row>
    <row r="63" spans="1:17" x14ac:dyDescent="0.25">
      <c r="A63" s="7"/>
      <c r="B63" s="298">
        <v>5</v>
      </c>
      <c r="C63" s="20">
        <v>15</v>
      </c>
      <c r="D63" s="583">
        <f t="shared" si="0"/>
        <v>75</v>
      </c>
      <c r="E63" s="593">
        <v>42193</v>
      </c>
      <c r="F63" s="583">
        <f t="shared" si="1"/>
        <v>75</v>
      </c>
      <c r="G63" s="585" t="s">
        <v>511</v>
      </c>
      <c r="H63" s="592">
        <v>40</v>
      </c>
      <c r="J63" s="7"/>
      <c r="K63" s="298">
        <v>10</v>
      </c>
      <c r="L63" s="20"/>
      <c r="M63" s="114">
        <f t="shared" si="2"/>
        <v>0</v>
      </c>
      <c r="N63" s="629"/>
      <c r="O63" s="114">
        <f t="shared" si="3"/>
        <v>0</v>
      </c>
      <c r="P63" s="115"/>
      <c r="Q63" s="215"/>
    </row>
    <row r="64" spans="1:17" x14ac:dyDescent="0.25">
      <c r="A64" s="7"/>
      <c r="B64" s="298">
        <v>5</v>
      </c>
      <c r="C64" s="20">
        <v>10</v>
      </c>
      <c r="D64" s="583">
        <f t="shared" si="0"/>
        <v>50</v>
      </c>
      <c r="E64" s="593">
        <v>42194</v>
      </c>
      <c r="F64" s="583">
        <f t="shared" si="1"/>
        <v>50</v>
      </c>
      <c r="G64" s="585" t="s">
        <v>515</v>
      </c>
      <c r="H64" s="586">
        <v>40</v>
      </c>
      <c r="J64" s="7"/>
      <c r="K64" s="298">
        <v>10</v>
      </c>
      <c r="L64" s="20"/>
      <c r="M64" s="114">
        <f t="shared" si="2"/>
        <v>0</v>
      </c>
      <c r="N64" s="629"/>
      <c r="O64" s="114">
        <f t="shared" si="3"/>
        <v>0</v>
      </c>
      <c r="P64" s="115"/>
      <c r="Q64" s="116"/>
    </row>
    <row r="65" spans="1:17" x14ac:dyDescent="0.25">
      <c r="A65" s="7"/>
      <c r="B65" s="298">
        <v>5</v>
      </c>
      <c r="C65" s="20">
        <v>21</v>
      </c>
      <c r="D65" s="583">
        <f t="shared" si="0"/>
        <v>105</v>
      </c>
      <c r="E65" s="593">
        <v>42196</v>
      </c>
      <c r="F65" s="583">
        <f t="shared" si="1"/>
        <v>105</v>
      </c>
      <c r="G65" s="585">
        <v>431</v>
      </c>
      <c r="H65" s="586">
        <v>40</v>
      </c>
      <c r="J65" s="7"/>
      <c r="K65" s="298">
        <v>10</v>
      </c>
      <c r="L65" s="20"/>
      <c r="M65" s="114">
        <f t="shared" si="2"/>
        <v>0</v>
      </c>
      <c r="N65" s="629"/>
      <c r="O65" s="114">
        <f t="shared" si="3"/>
        <v>0</v>
      </c>
      <c r="P65" s="115"/>
      <c r="Q65" s="116"/>
    </row>
    <row r="66" spans="1:17" x14ac:dyDescent="0.25">
      <c r="A66" s="7"/>
      <c r="B66" s="298">
        <v>5</v>
      </c>
      <c r="C66" s="20"/>
      <c r="D66" s="583">
        <f t="shared" si="0"/>
        <v>0</v>
      </c>
      <c r="E66" s="593"/>
      <c r="F66" s="583">
        <f t="shared" si="1"/>
        <v>0</v>
      </c>
      <c r="G66" s="585"/>
      <c r="H66" s="586"/>
      <c r="J66" s="7"/>
      <c r="K66" s="298">
        <v>10</v>
      </c>
      <c r="L66" s="20"/>
      <c r="M66" s="114">
        <f t="shared" si="2"/>
        <v>0</v>
      </c>
      <c r="N66" s="629"/>
      <c r="O66" s="114">
        <f t="shared" si="3"/>
        <v>0</v>
      </c>
      <c r="P66" s="115"/>
      <c r="Q66" s="116"/>
    </row>
    <row r="67" spans="1:17" x14ac:dyDescent="0.25">
      <c r="A67" s="7"/>
      <c r="B67" s="298">
        <v>5</v>
      </c>
      <c r="C67" s="20"/>
      <c r="D67" s="583">
        <f t="shared" si="0"/>
        <v>0</v>
      </c>
      <c r="E67" s="593"/>
      <c r="F67" s="583">
        <f t="shared" si="1"/>
        <v>0</v>
      </c>
      <c r="G67" s="585"/>
      <c r="H67" s="586"/>
      <c r="J67" s="7"/>
      <c r="K67" s="298">
        <v>10</v>
      </c>
      <c r="L67" s="20"/>
      <c r="M67" s="114">
        <f t="shared" si="2"/>
        <v>0</v>
      </c>
      <c r="N67" s="629"/>
      <c r="O67" s="114">
        <f t="shared" si="3"/>
        <v>0</v>
      </c>
      <c r="P67" s="115"/>
      <c r="Q67" s="116"/>
    </row>
    <row r="68" spans="1:17" x14ac:dyDescent="0.25">
      <c r="A68" s="7"/>
      <c r="B68" s="298">
        <v>5</v>
      </c>
      <c r="C68" s="20"/>
      <c r="D68" s="583">
        <f t="shared" si="0"/>
        <v>0</v>
      </c>
      <c r="E68" s="593"/>
      <c r="F68" s="583">
        <f t="shared" si="1"/>
        <v>0</v>
      </c>
      <c r="G68" s="594"/>
      <c r="H68" s="595"/>
      <c r="J68" s="7"/>
      <c r="K68" s="298">
        <v>10</v>
      </c>
      <c r="L68" s="20"/>
      <c r="M68" s="114">
        <f t="shared" si="2"/>
        <v>0</v>
      </c>
      <c r="N68" s="629"/>
      <c r="O68" s="114">
        <f t="shared" si="3"/>
        <v>0</v>
      </c>
      <c r="P68" s="630"/>
      <c r="Q68" s="445"/>
    </row>
    <row r="69" spans="1:17" x14ac:dyDescent="0.25">
      <c r="B69" s="298">
        <v>5</v>
      </c>
      <c r="C69" s="20"/>
      <c r="D69" s="583">
        <f t="shared" si="0"/>
        <v>0</v>
      </c>
      <c r="E69" s="593"/>
      <c r="F69" s="583">
        <f t="shared" si="1"/>
        <v>0</v>
      </c>
      <c r="G69" s="594"/>
      <c r="H69" s="595"/>
      <c r="K69" s="298">
        <v>10</v>
      </c>
      <c r="L69" s="20"/>
      <c r="M69" s="114">
        <f t="shared" si="2"/>
        <v>0</v>
      </c>
      <c r="N69" s="629"/>
      <c r="O69" s="114">
        <f t="shared" si="3"/>
        <v>0</v>
      </c>
      <c r="P69" s="630"/>
      <c r="Q69" s="445"/>
    </row>
    <row r="70" spans="1:17" ht="15.75" thickBot="1" x14ac:dyDescent="0.3">
      <c r="B70" s="298">
        <v>5</v>
      </c>
      <c r="C70" s="276"/>
      <c r="D70" s="596">
        <f t="shared" si="0"/>
        <v>0</v>
      </c>
      <c r="E70" s="597"/>
      <c r="F70" s="596">
        <f t="shared" si="1"/>
        <v>0</v>
      </c>
      <c r="G70" s="598"/>
      <c r="H70" s="599"/>
      <c r="K70" s="298">
        <v>10</v>
      </c>
      <c r="L70" s="276"/>
      <c r="M70" s="363">
        <f t="shared" si="2"/>
        <v>0</v>
      </c>
      <c r="N70" s="631"/>
      <c r="O70" s="363">
        <f t="shared" si="3"/>
        <v>0</v>
      </c>
      <c r="P70" s="632"/>
      <c r="Q70" s="633"/>
    </row>
    <row r="71" spans="1:17" ht="15.75" thickTop="1" x14ac:dyDescent="0.25">
      <c r="C71" s="20">
        <f>SUM(C8:C70)</f>
        <v>1200</v>
      </c>
      <c r="D71" s="8">
        <f>SUM(D8:D70)</f>
        <v>6000</v>
      </c>
      <c r="E71" s="40"/>
      <c r="F71" s="8">
        <f>SUM(F8:F70)</f>
        <v>6000</v>
      </c>
      <c r="G71" s="39"/>
      <c r="H71" s="214"/>
      <c r="L71" s="20">
        <f>SUM(L8:L70)</f>
        <v>140</v>
      </c>
      <c r="M71" s="8">
        <f>SUM(M8:M70)</f>
        <v>1400</v>
      </c>
      <c r="N71" s="40"/>
      <c r="O71" s="8">
        <f>SUM(O8:O70)</f>
        <v>1400</v>
      </c>
      <c r="P71" s="39"/>
      <c r="Q71" s="214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0</v>
      </c>
      <c r="E73" s="53"/>
      <c r="F73" s="8"/>
      <c r="G73" s="39"/>
      <c r="H73" s="23"/>
      <c r="L73" s="73" t="s">
        <v>4</v>
      </c>
      <c r="M73" s="55">
        <f>O4+O5-L71+O6</f>
        <v>160</v>
      </c>
      <c r="N73" s="53"/>
      <c r="O73" s="8"/>
      <c r="P73" s="39"/>
      <c r="Q73" s="23"/>
    </row>
    <row r="74" spans="1:17" x14ac:dyDescent="0.25">
      <c r="C74" s="737" t="s">
        <v>19</v>
      </c>
      <c r="D74" s="738"/>
      <c r="E74" s="51">
        <f>E4+E5-F71+E6</f>
        <v>0</v>
      </c>
      <c r="F74" s="8"/>
      <c r="G74" s="8"/>
      <c r="H74" s="23"/>
      <c r="L74" s="737" t="s">
        <v>19</v>
      </c>
      <c r="M74" s="738"/>
      <c r="N74" s="51">
        <f>N4+N5-O71+N6</f>
        <v>1600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E1" workbookViewId="0">
      <selection activeCell="M10" sqref="M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729" t="s">
        <v>282</v>
      </c>
      <c r="B1" s="729"/>
      <c r="C1" s="729"/>
      <c r="D1" s="729"/>
      <c r="E1" s="729"/>
      <c r="F1" s="729"/>
      <c r="G1" s="729"/>
      <c r="H1" s="14">
        <v>1</v>
      </c>
      <c r="J1" s="734" t="s">
        <v>294</v>
      </c>
      <c r="K1" s="734"/>
      <c r="L1" s="734"/>
      <c r="M1" s="734"/>
      <c r="N1" s="734"/>
      <c r="O1" s="734"/>
      <c r="P1" s="734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324"/>
      <c r="G4" s="417"/>
      <c r="H4" s="16"/>
      <c r="K4" s="15"/>
      <c r="N4" s="6"/>
      <c r="O4" s="324"/>
      <c r="P4" s="417"/>
      <c r="Q4" s="16"/>
    </row>
    <row r="5" spans="1:17" x14ac:dyDescent="0.25">
      <c r="A5" s="15" t="s">
        <v>111</v>
      </c>
      <c r="B5" s="124" t="s">
        <v>63</v>
      </c>
      <c r="C5" s="24">
        <v>130</v>
      </c>
      <c r="D5" s="410">
        <v>42112</v>
      </c>
      <c r="E5" s="326">
        <v>516.1</v>
      </c>
      <c r="F5" s="268">
        <v>33</v>
      </c>
      <c r="G5" s="665">
        <f>F33</f>
        <v>516.10000000000014</v>
      </c>
      <c r="H5" s="10">
        <f>E5-G5+E6+E4</f>
        <v>-1.1368683772161603E-13</v>
      </c>
      <c r="J5" s="15" t="s">
        <v>111</v>
      </c>
      <c r="K5" s="124" t="s">
        <v>63</v>
      </c>
      <c r="L5" s="24">
        <v>130</v>
      </c>
      <c r="M5" s="410">
        <v>42193</v>
      </c>
      <c r="N5" s="326">
        <v>71.900000000000006</v>
      </c>
      <c r="O5" s="268">
        <v>5</v>
      </c>
      <c r="P5" s="207">
        <f>O33</f>
        <v>29.22</v>
      </c>
      <c r="Q5" s="10">
        <f>N5-P5+N6+N4</f>
        <v>42.680000000000007</v>
      </c>
    </row>
    <row r="6" spans="1:17" ht="15.75" thickBot="1" x14ac:dyDescent="0.3">
      <c r="A6" s="16"/>
      <c r="B6" s="124" t="s">
        <v>110</v>
      </c>
      <c r="C6" s="16"/>
      <c r="D6" s="16"/>
      <c r="E6" s="16"/>
      <c r="F6" s="15"/>
      <c r="G6" s="16"/>
      <c r="J6" s="16"/>
      <c r="K6" s="124" t="s">
        <v>310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2</v>
      </c>
      <c r="D8" s="179">
        <v>32.799999999999997</v>
      </c>
      <c r="E8" s="180">
        <v>42119</v>
      </c>
      <c r="F8" s="114">
        <f t="shared" ref="F8:F32" si="0">D8</f>
        <v>32.799999999999997</v>
      </c>
      <c r="G8" s="115" t="s">
        <v>140</v>
      </c>
      <c r="H8" s="116">
        <v>150</v>
      </c>
      <c r="J8" s="7"/>
      <c r="K8" s="2"/>
      <c r="L8" s="20">
        <v>1</v>
      </c>
      <c r="M8" s="179">
        <v>15.1</v>
      </c>
      <c r="N8" s="180">
        <v>42208</v>
      </c>
      <c r="O8" s="114">
        <f t="shared" ref="O8:O32" si="1">M8</f>
        <v>15.1</v>
      </c>
      <c r="P8" s="115" t="s">
        <v>593</v>
      </c>
      <c r="Q8" s="116">
        <v>150</v>
      </c>
    </row>
    <row r="9" spans="1:17" x14ac:dyDescent="0.25">
      <c r="B9" s="2"/>
      <c r="C9" s="20">
        <v>2</v>
      </c>
      <c r="D9" s="430">
        <v>32.6</v>
      </c>
      <c r="E9" s="431">
        <v>42131</v>
      </c>
      <c r="F9" s="100">
        <f t="shared" si="0"/>
        <v>32.6</v>
      </c>
      <c r="G9" s="111" t="s">
        <v>163</v>
      </c>
      <c r="H9" s="101">
        <v>150</v>
      </c>
      <c r="K9" s="2"/>
      <c r="L9" s="20">
        <v>1</v>
      </c>
      <c r="M9" s="179">
        <v>14.12</v>
      </c>
      <c r="N9" s="180">
        <v>42215</v>
      </c>
      <c r="O9" s="114">
        <f t="shared" si="1"/>
        <v>14.12</v>
      </c>
      <c r="P9" s="115" t="s">
        <v>619</v>
      </c>
      <c r="Q9" s="116">
        <v>150</v>
      </c>
    </row>
    <row r="10" spans="1:17" x14ac:dyDescent="0.25">
      <c r="A10" s="92" t="s">
        <v>33</v>
      </c>
      <c r="B10" s="2"/>
      <c r="C10" s="20">
        <v>7</v>
      </c>
      <c r="D10" s="430">
        <v>107.7</v>
      </c>
      <c r="E10" s="431">
        <v>42135</v>
      </c>
      <c r="F10" s="100">
        <f t="shared" si="0"/>
        <v>107.7</v>
      </c>
      <c r="G10" s="111" t="s">
        <v>170</v>
      </c>
      <c r="H10" s="101">
        <v>150</v>
      </c>
      <c r="J10" s="92" t="s">
        <v>33</v>
      </c>
      <c r="K10" s="2"/>
      <c r="L10" s="20"/>
      <c r="M10" s="179"/>
      <c r="N10" s="180"/>
      <c r="O10" s="114">
        <f t="shared" si="1"/>
        <v>0</v>
      </c>
      <c r="P10" s="115"/>
      <c r="Q10" s="116"/>
    </row>
    <row r="11" spans="1:17" x14ac:dyDescent="0.25">
      <c r="A11" s="169"/>
      <c r="B11" s="2"/>
      <c r="C11" s="292">
        <v>10</v>
      </c>
      <c r="D11" s="430">
        <v>157.6</v>
      </c>
      <c r="E11" s="431">
        <v>42147</v>
      </c>
      <c r="F11" s="100">
        <f t="shared" si="0"/>
        <v>157.6</v>
      </c>
      <c r="G11" s="111" t="s">
        <v>197</v>
      </c>
      <c r="H11" s="101">
        <v>150</v>
      </c>
      <c r="J11" s="169"/>
      <c r="K11" s="2"/>
      <c r="L11" s="292"/>
      <c r="M11" s="179"/>
      <c r="N11" s="180"/>
      <c r="O11" s="114">
        <f t="shared" si="1"/>
        <v>0</v>
      </c>
      <c r="P11" s="115"/>
      <c r="Q11" s="116"/>
    </row>
    <row r="12" spans="1:17" x14ac:dyDescent="0.25">
      <c r="A12" s="16"/>
      <c r="B12" s="2"/>
      <c r="C12" s="20">
        <v>1</v>
      </c>
      <c r="D12" s="559">
        <v>15.3</v>
      </c>
      <c r="E12" s="571">
        <v>42166</v>
      </c>
      <c r="F12" s="555">
        <f t="shared" si="0"/>
        <v>15.3</v>
      </c>
      <c r="G12" s="557" t="s">
        <v>238</v>
      </c>
      <c r="H12" s="236">
        <v>150</v>
      </c>
      <c r="J12" s="16"/>
      <c r="K12" s="2"/>
      <c r="L12" s="20"/>
      <c r="M12" s="179"/>
      <c r="N12" s="180"/>
      <c r="O12" s="114">
        <f t="shared" si="1"/>
        <v>0</v>
      </c>
      <c r="P12" s="115"/>
      <c r="Q12" s="116"/>
    </row>
    <row r="13" spans="1:17" x14ac:dyDescent="0.25">
      <c r="A13" s="147" t="s">
        <v>34</v>
      </c>
      <c r="B13" s="2"/>
      <c r="C13" s="20">
        <v>2</v>
      </c>
      <c r="D13" s="600">
        <v>32.799999999999997</v>
      </c>
      <c r="E13" s="589">
        <v>42189</v>
      </c>
      <c r="F13" s="583">
        <f t="shared" si="0"/>
        <v>32.799999999999997</v>
      </c>
      <c r="G13" s="585" t="s">
        <v>492</v>
      </c>
      <c r="H13" s="586">
        <v>150</v>
      </c>
      <c r="J13" s="147" t="s">
        <v>34</v>
      </c>
      <c r="K13" s="2"/>
      <c r="L13" s="20"/>
      <c r="M13" s="179"/>
      <c r="N13" s="180"/>
      <c r="O13" s="114">
        <f t="shared" si="1"/>
        <v>0</v>
      </c>
      <c r="P13" s="115"/>
      <c r="Q13" s="116"/>
    </row>
    <row r="14" spans="1:17" x14ac:dyDescent="0.25">
      <c r="A14" s="59"/>
      <c r="B14" s="2"/>
      <c r="C14" s="20">
        <v>9</v>
      </c>
      <c r="D14" s="600">
        <v>137.30000000000001</v>
      </c>
      <c r="E14" s="589">
        <v>42191</v>
      </c>
      <c r="F14" s="583">
        <f t="shared" si="0"/>
        <v>137.30000000000001</v>
      </c>
      <c r="G14" s="585" t="s">
        <v>499</v>
      </c>
      <c r="H14" s="586">
        <v>150</v>
      </c>
      <c r="J14" s="59"/>
      <c r="K14" s="2"/>
      <c r="L14" s="20"/>
      <c r="M14" s="179"/>
      <c r="N14" s="180"/>
      <c r="O14" s="114">
        <f t="shared" si="1"/>
        <v>0</v>
      </c>
      <c r="P14" s="115"/>
      <c r="Q14" s="116"/>
    </row>
    <row r="15" spans="1:17" x14ac:dyDescent="0.25">
      <c r="A15" s="59"/>
      <c r="B15" s="2"/>
      <c r="C15" s="20"/>
      <c r="D15" s="600"/>
      <c r="E15" s="589"/>
      <c r="F15" s="583">
        <f t="shared" si="0"/>
        <v>0</v>
      </c>
      <c r="G15" s="585"/>
      <c r="H15" s="586"/>
      <c r="J15" s="59"/>
      <c r="K15" s="2"/>
      <c r="L15" s="20"/>
      <c r="M15" s="179"/>
      <c r="N15" s="180"/>
      <c r="O15" s="114">
        <f t="shared" si="1"/>
        <v>0</v>
      </c>
      <c r="P15" s="115"/>
      <c r="Q15" s="116"/>
    </row>
    <row r="16" spans="1:17" x14ac:dyDescent="0.25">
      <c r="A16" s="7"/>
      <c r="B16" s="2"/>
      <c r="C16" s="20"/>
      <c r="D16" s="600"/>
      <c r="E16" s="589"/>
      <c r="F16" s="583">
        <f t="shared" si="0"/>
        <v>0</v>
      </c>
      <c r="G16" s="585"/>
      <c r="H16" s="586"/>
      <c r="J16" s="7"/>
      <c r="K16" s="2"/>
      <c r="L16" s="20"/>
      <c r="M16" s="179"/>
      <c r="N16" s="180"/>
      <c r="O16" s="114">
        <f t="shared" si="1"/>
        <v>0</v>
      </c>
      <c r="P16" s="115"/>
      <c r="Q16" s="116"/>
    </row>
    <row r="17" spans="1:17" x14ac:dyDescent="0.25">
      <c r="A17" s="7"/>
      <c r="B17" s="2"/>
      <c r="C17" s="20"/>
      <c r="D17" s="600"/>
      <c r="E17" s="589"/>
      <c r="F17" s="583">
        <f t="shared" si="0"/>
        <v>0</v>
      </c>
      <c r="G17" s="585"/>
      <c r="H17" s="586"/>
      <c r="J17" s="7"/>
      <c r="K17" s="2"/>
      <c r="L17" s="20"/>
      <c r="M17" s="179"/>
      <c r="N17" s="180"/>
      <c r="O17" s="114">
        <f t="shared" si="1"/>
        <v>0</v>
      </c>
      <c r="P17" s="115"/>
      <c r="Q17" s="116"/>
    </row>
    <row r="18" spans="1:17" x14ac:dyDescent="0.25">
      <c r="A18" s="7"/>
      <c r="B18" s="2"/>
      <c r="C18" s="20"/>
      <c r="D18" s="600"/>
      <c r="E18" s="589"/>
      <c r="F18" s="583">
        <f t="shared" si="0"/>
        <v>0</v>
      </c>
      <c r="G18" s="585"/>
      <c r="H18" s="586"/>
      <c r="J18" s="7"/>
      <c r="K18" s="2"/>
      <c r="L18" s="20"/>
      <c r="M18" s="179"/>
      <c r="N18" s="180"/>
      <c r="O18" s="114">
        <f t="shared" si="1"/>
        <v>0</v>
      </c>
      <c r="P18" s="115"/>
      <c r="Q18" s="116"/>
    </row>
    <row r="19" spans="1:17" x14ac:dyDescent="0.25">
      <c r="A19" s="7"/>
      <c r="B19" s="2"/>
      <c r="C19" s="20"/>
      <c r="D19" s="600"/>
      <c r="E19" s="589"/>
      <c r="F19" s="583">
        <f t="shared" si="0"/>
        <v>0</v>
      </c>
      <c r="G19" s="585"/>
      <c r="H19" s="586"/>
      <c r="J19" s="7"/>
      <c r="K19" s="2"/>
      <c r="L19" s="20"/>
      <c r="M19" s="179"/>
      <c r="N19" s="180"/>
      <c r="O19" s="114">
        <f t="shared" si="1"/>
        <v>0</v>
      </c>
      <c r="P19" s="115"/>
      <c r="Q19" s="116"/>
    </row>
    <row r="20" spans="1:17" x14ac:dyDescent="0.25">
      <c r="A20" s="7"/>
      <c r="B20" s="2"/>
      <c r="C20" s="20"/>
      <c r="D20" s="600"/>
      <c r="E20" s="589"/>
      <c r="F20" s="583">
        <f t="shared" si="0"/>
        <v>0</v>
      </c>
      <c r="G20" s="585"/>
      <c r="H20" s="586"/>
      <c r="J20" s="7"/>
      <c r="K20" s="2"/>
      <c r="L20" s="20"/>
      <c r="M20" s="179"/>
      <c r="N20" s="180"/>
      <c r="O20" s="114">
        <f t="shared" si="1"/>
        <v>0</v>
      </c>
      <c r="P20" s="115"/>
      <c r="Q20" s="116"/>
    </row>
    <row r="21" spans="1:17" x14ac:dyDescent="0.25">
      <c r="A21" s="7"/>
      <c r="B21" s="2"/>
      <c r="C21" s="20"/>
      <c r="D21" s="600"/>
      <c r="E21" s="589"/>
      <c r="F21" s="583">
        <f t="shared" si="0"/>
        <v>0</v>
      </c>
      <c r="G21" s="585"/>
      <c r="H21" s="586"/>
      <c r="J21" s="7"/>
      <c r="K21" s="2"/>
      <c r="L21" s="20"/>
      <c r="M21" s="179"/>
      <c r="N21" s="180"/>
      <c r="O21" s="114">
        <f t="shared" si="1"/>
        <v>0</v>
      </c>
      <c r="P21" s="115"/>
      <c r="Q21" s="116"/>
    </row>
    <row r="22" spans="1:17" x14ac:dyDescent="0.25">
      <c r="A22" s="7"/>
      <c r="B22" s="2"/>
      <c r="C22" s="20"/>
      <c r="D22" s="600"/>
      <c r="E22" s="589"/>
      <c r="F22" s="583">
        <f t="shared" si="0"/>
        <v>0</v>
      </c>
      <c r="G22" s="585"/>
      <c r="H22" s="586"/>
      <c r="J22" s="7"/>
      <c r="K22" s="2"/>
      <c r="L22" s="20"/>
      <c r="M22" s="179"/>
      <c r="N22" s="180"/>
      <c r="O22" s="114">
        <f t="shared" si="1"/>
        <v>0</v>
      </c>
      <c r="P22" s="115"/>
      <c r="Q22" s="116"/>
    </row>
    <row r="23" spans="1:17" x14ac:dyDescent="0.25">
      <c r="A23" s="7"/>
      <c r="B23" s="2"/>
      <c r="C23" s="20"/>
      <c r="D23" s="600"/>
      <c r="E23" s="589"/>
      <c r="F23" s="583">
        <f t="shared" si="0"/>
        <v>0</v>
      </c>
      <c r="G23" s="585"/>
      <c r="H23" s="586"/>
      <c r="J23" s="7"/>
      <c r="K23" s="2"/>
      <c r="L23" s="20"/>
      <c r="M23" s="179"/>
      <c r="N23" s="180"/>
      <c r="O23" s="114">
        <f t="shared" si="1"/>
        <v>0</v>
      </c>
      <c r="P23" s="115"/>
      <c r="Q23" s="116"/>
    </row>
    <row r="24" spans="1:17" x14ac:dyDescent="0.25">
      <c r="A24" s="7"/>
      <c r="B24" s="2"/>
      <c r="C24" s="20"/>
      <c r="D24" s="583"/>
      <c r="E24" s="589"/>
      <c r="F24" s="583">
        <f t="shared" si="0"/>
        <v>0</v>
      </c>
      <c r="G24" s="585"/>
      <c r="H24" s="586"/>
      <c r="J24" s="7"/>
      <c r="K24" s="2"/>
      <c r="L24" s="20"/>
      <c r="M24" s="114"/>
      <c r="N24" s="180"/>
      <c r="O24" s="114">
        <f t="shared" si="1"/>
        <v>0</v>
      </c>
      <c r="P24" s="115"/>
      <c r="Q24" s="116"/>
    </row>
    <row r="25" spans="1:17" x14ac:dyDescent="0.25">
      <c r="A25" s="7"/>
      <c r="B25" s="2"/>
      <c r="C25" s="20"/>
      <c r="D25" s="583"/>
      <c r="E25" s="589"/>
      <c r="F25" s="583">
        <f t="shared" si="0"/>
        <v>0</v>
      </c>
      <c r="G25" s="585"/>
      <c r="H25" s="586"/>
      <c r="J25" s="7"/>
      <c r="K25" s="2"/>
      <c r="L25" s="20"/>
      <c r="M25" s="114"/>
      <c r="N25" s="180"/>
      <c r="O25" s="114">
        <f t="shared" si="1"/>
        <v>0</v>
      </c>
      <c r="P25" s="115"/>
      <c r="Q25" s="116"/>
    </row>
    <row r="26" spans="1:17" x14ac:dyDescent="0.25">
      <c r="A26" s="7"/>
      <c r="B26" s="2"/>
      <c r="C26" s="20"/>
      <c r="D26" s="583"/>
      <c r="E26" s="589"/>
      <c r="F26" s="583">
        <f t="shared" si="0"/>
        <v>0</v>
      </c>
      <c r="G26" s="585"/>
      <c r="H26" s="586"/>
      <c r="J26" s="7"/>
      <c r="K26" s="2"/>
      <c r="L26" s="20"/>
      <c r="M26" s="114"/>
      <c r="N26" s="180"/>
      <c r="O26" s="114">
        <f t="shared" si="1"/>
        <v>0</v>
      </c>
      <c r="P26" s="115"/>
      <c r="Q26" s="116"/>
    </row>
    <row r="27" spans="1:17" x14ac:dyDescent="0.25">
      <c r="A27" s="7"/>
      <c r="B27" s="2"/>
      <c r="C27" s="20"/>
      <c r="D27" s="583"/>
      <c r="E27" s="589"/>
      <c r="F27" s="583">
        <f t="shared" si="0"/>
        <v>0</v>
      </c>
      <c r="G27" s="585"/>
      <c r="H27" s="586"/>
      <c r="J27" s="7"/>
      <c r="K27" s="2"/>
      <c r="L27" s="20"/>
      <c r="M27" s="114"/>
      <c r="N27" s="180"/>
      <c r="O27" s="114">
        <f t="shared" si="1"/>
        <v>0</v>
      </c>
      <c r="P27" s="115"/>
      <c r="Q27" s="116"/>
    </row>
    <row r="28" spans="1:17" x14ac:dyDescent="0.25">
      <c r="A28" s="7"/>
      <c r="B28" s="2"/>
      <c r="C28" s="20"/>
      <c r="D28" s="583"/>
      <c r="E28" s="589"/>
      <c r="F28" s="583">
        <f t="shared" si="0"/>
        <v>0</v>
      </c>
      <c r="G28" s="585"/>
      <c r="H28" s="586"/>
      <c r="J28" s="7"/>
      <c r="K28" s="2"/>
      <c r="L28" s="20"/>
      <c r="M28" s="114"/>
      <c r="N28" s="180"/>
      <c r="O28" s="114">
        <f t="shared" si="1"/>
        <v>0</v>
      </c>
      <c r="P28" s="115"/>
      <c r="Q28" s="116"/>
    </row>
    <row r="29" spans="1:17" x14ac:dyDescent="0.25">
      <c r="A29" s="7"/>
      <c r="B29" s="2"/>
      <c r="C29" s="20"/>
      <c r="D29" s="583"/>
      <c r="E29" s="589"/>
      <c r="F29" s="583">
        <f t="shared" si="0"/>
        <v>0</v>
      </c>
      <c r="G29" s="585"/>
      <c r="H29" s="586"/>
      <c r="J29" s="7"/>
      <c r="K29" s="2"/>
      <c r="L29" s="20"/>
      <c r="M29" s="114"/>
      <c r="N29" s="180"/>
      <c r="O29" s="114">
        <f t="shared" si="1"/>
        <v>0</v>
      </c>
      <c r="P29" s="115"/>
      <c r="Q29" s="116"/>
    </row>
    <row r="30" spans="1:17" x14ac:dyDescent="0.25">
      <c r="A30" s="7"/>
      <c r="B30" s="2"/>
      <c r="C30" s="20"/>
      <c r="D30" s="555"/>
      <c r="E30" s="571"/>
      <c r="F30" s="555">
        <f t="shared" si="0"/>
        <v>0</v>
      </c>
      <c r="G30" s="557"/>
      <c r="H30" s="236"/>
      <c r="J30" s="7"/>
      <c r="K30" s="2"/>
      <c r="L30" s="20"/>
      <c r="M30" s="114"/>
      <c r="N30" s="180"/>
      <c r="O30" s="114">
        <f t="shared" si="1"/>
        <v>0</v>
      </c>
      <c r="P30" s="115"/>
      <c r="Q30" s="116"/>
    </row>
    <row r="31" spans="1:17" x14ac:dyDescent="0.25">
      <c r="A31" s="7"/>
      <c r="B31" s="2"/>
      <c r="C31" s="20"/>
      <c r="D31" s="555"/>
      <c r="E31" s="571"/>
      <c r="F31" s="555">
        <f t="shared" si="0"/>
        <v>0</v>
      </c>
      <c r="G31" s="557"/>
      <c r="H31" s="236"/>
      <c r="J31" s="7"/>
      <c r="K31" s="2"/>
      <c r="L31" s="20"/>
      <c r="M31" s="114"/>
      <c r="N31" s="180"/>
      <c r="O31" s="114">
        <f t="shared" si="1"/>
        <v>0</v>
      </c>
      <c r="P31" s="115"/>
      <c r="Q31" s="116"/>
    </row>
    <row r="32" spans="1:17" ht="15.75" thickBot="1" x14ac:dyDescent="0.3">
      <c r="A32" s="7"/>
      <c r="B32" s="4"/>
      <c r="C32" s="48"/>
      <c r="D32" s="363">
        <v>0</v>
      </c>
      <c r="E32" s="524"/>
      <c r="F32" s="363">
        <f t="shared" si="0"/>
        <v>0</v>
      </c>
      <c r="G32" s="313"/>
      <c r="H32" s="314"/>
      <c r="J32" s="7"/>
      <c r="K32" s="4"/>
      <c r="L32" s="48"/>
      <c r="M32" s="363">
        <v>0</v>
      </c>
      <c r="N32" s="524"/>
      <c r="O32" s="363">
        <f t="shared" si="1"/>
        <v>0</v>
      </c>
      <c r="P32" s="313"/>
      <c r="Q32" s="314"/>
    </row>
    <row r="33" spans="1:17" ht="15.75" thickTop="1" x14ac:dyDescent="0.25">
      <c r="A33" s="7"/>
      <c r="B33" s="7"/>
      <c r="C33" s="20">
        <f>SUM(C8:C31)</f>
        <v>33</v>
      </c>
      <c r="D33" s="8">
        <f>SUM(D8:D32)</f>
        <v>516.10000000000014</v>
      </c>
      <c r="E33" s="40"/>
      <c r="F33" s="8">
        <f>SUM(F8:F32)</f>
        <v>516.10000000000014</v>
      </c>
      <c r="G33" s="39"/>
      <c r="H33" s="23"/>
      <c r="J33" s="7"/>
      <c r="K33" s="7"/>
      <c r="L33" s="20">
        <f>SUM(L8:L31)</f>
        <v>2</v>
      </c>
      <c r="M33" s="8">
        <f>SUM(M8:M32)</f>
        <v>29.22</v>
      </c>
      <c r="N33" s="40"/>
      <c r="O33" s="8">
        <f>SUM(O8:O32)</f>
        <v>29.22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</v>
      </c>
      <c r="N35" s="53"/>
      <c r="O35" s="8"/>
      <c r="P35" s="39"/>
      <c r="Q35" s="23"/>
    </row>
    <row r="36" spans="1:17" x14ac:dyDescent="0.25">
      <c r="A36" s="7"/>
      <c r="B36" s="7"/>
      <c r="C36" s="737" t="s">
        <v>19</v>
      </c>
      <c r="D36" s="738"/>
      <c r="E36" s="51">
        <f>E4+E5-F33</f>
        <v>0</v>
      </c>
      <c r="F36" s="8"/>
      <c r="G36" s="39"/>
      <c r="H36" s="23"/>
      <c r="J36" s="7"/>
      <c r="K36" s="7"/>
      <c r="L36" s="737" t="s">
        <v>19</v>
      </c>
      <c r="M36" s="738"/>
      <c r="N36" s="51">
        <f>N4+N5-O33</f>
        <v>42.680000000000007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workbookViewId="0">
      <selection activeCell="B27" sqref="B2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34" t="s">
        <v>294</v>
      </c>
      <c r="B1" s="734"/>
      <c r="C1" s="734"/>
      <c r="D1" s="734"/>
      <c r="E1" s="734"/>
      <c r="F1" s="734"/>
      <c r="G1" s="734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687" t="s">
        <v>634</v>
      </c>
      <c r="E4" s="6"/>
      <c r="F4" s="324"/>
      <c r="G4" s="417"/>
      <c r="H4" s="16"/>
    </row>
    <row r="5" spans="1:8" x14ac:dyDescent="0.25">
      <c r="A5" s="15" t="s">
        <v>43</v>
      </c>
      <c r="B5" s="124" t="s">
        <v>636</v>
      </c>
      <c r="C5" s="24"/>
      <c r="D5" s="410">
        <v>42214</v>
      </c>
      <c r="E5" s="100">
        <v>840.78</v>
      </c>
      <c r="F5" s="268">
        <v>56</v>
      </c>
      <c r="G5" s="207">
        <f>F33</f>
        <v>0</v>
      </c>
      <c r="H5" s="10">
        <f>E5-G5+E6+E4</f>
        <v>930.86</v>
      </c>
    </row>
    <row r="6" spans="1:8" ht="15.75" thickBot="1" x14ac:dyDescent="0.3">
      <c r="A6" s="16"/>
      <c r="B6" s="124" t="s">
        <v>637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/>
      <c r="D8" s="179"/>
      <c r="E8" s="180"/>
      <c r="F8" s="114">
        <f t="shared" ref="F8:F32" si="0">D8</f>
        <v>0</v>
      </c>
      <c r="G8" s="115"/>
      <c r="H8" s="116"/>
    </row>
    <row r="9" spans="1:8" x14ac:dyDescent="0.25">
      <c r="B9" s="2"/>
      <c r="C9" s="20"/>
      <c r="D9" s="179"/>
      <c r="E9" s="180"/>
      <c r="F9" s="114">
        <f t="shared" si="0"/>
        <v>0</v>
      </c>
      <c r="G9" s="115"/>
      <c r="H9" s="116"/>
    </row>
    <row r="10" spans="1:8" x14ac:dyDescent="0.25">
      <c r="A10" s="92" t="s">
        <v>33</v>
      </c>
      <c r="B10" s="2"/>
      <c r="C10" s="20"/>
      <c r="D10" s="179"/>
      <c r="E10" s="180"/>
      <c r="F10" s="114">
        <f t="shared" si="0"/>
        <v>0</v>
      </c>
      <c r="G10" s="115"/>
      <c r="H10" s="116"/>
    </row>
    <row r="11" spans="1:8" x14ac:dyDescent="0.25">
      <c r="A11" s="169"/>
      <c r="B11" s="2"/>
      <c r="C11" s="292"/>
      <c r="D11" s="179"/>
      <c r="E11" s="180"/>
      <c r="F11" s="114">
        <f t="shared" si="0"/>
        <v>0</v>
      </c>
      <c r="G11" s="115"/>
      <c r="H11" s="116"/>
    </row>
    <row r="12" spans="1:8" x14ac:dyDescent="0.25">
      <c r="A12" s="16"/>
      <c r="B12" s="2"/>
      <c r="C12" s="20"/>
      <c r="D12" s="179"/>
      <c r="E12" s="180"/>
      <c r="F12" s="114">
        <f t="shared" si="0"/>
        <v>0</v>
      </c>
      <c r="G12" s="115"/>
      <c r="H12" s="116"/>
    </row>
    <row r="13" spans="1:8" x14ac:dyDescent="0.25">
      <c r="A13" s="147" t="s">
        <v>34</v>
      </c>
      <c r="B13" s="2"/>
      <c r="C13" s="20"/>
      <c r="D13" s="179"/>
      <c r="E13" s="180"/>
      <c r="F13" s="114">
        <f t="shared" si="0"/>
        <v>0</v>
      </c>
      <c r="G13" s="115"/>
      <c r="H13" s="116"/>
    </row>
    <row r="14" spans="1:8" x14ac:dyDescent="0.25">
      <c r="A14" s="59"/>
      <c r="B14" s="2"/>
      <c r="C14" s="20"/>
      <c r="D14" s="179"/>
      <c r="E14" s="180"/>
      <c r="F14" s="114">
        <f t="shared" si="0"/>
        <v>0</v>
      </c>
      <c r="G14" s="115"/>
      <c r="H14" s="116"/>
    </row>
    <row r="15" spans="1:8" x14ac:dyDescent="0.25">
      <c r="A15" s="59"/>
      <c r="B15" s="2"/>
      <c r="C15" s="20"/>
      <c r="D15" s="179"/>
      <c r="E15" s="180"/>
      <c r="F15" s="114">
        <f t="shared" si="0"/>
        <v>0</v>
      </c>
      <c r="G15" s="115"/>
      <c r="H15" s="116"/>
    </row>
    <row r="16" spans="1:8" x14ac:dyDescent="0.25">
      <c r="A16" s="7"/>
      <c r="B16" s="2"/>
      <c r="C16" s="20"/>
      <c r="D16" s="179"/>
      <c r="E16" s="180"/>
      <c r="F16" s="114">
        <f t="shared" si="0"/>
        <v>0</v>
      </c>
      <c r="G16" s="115"/>
      <c r="H16" s="116"/>
    </row>
    <row r="17" spans="1:8" x14ac:dyDescent="0.25">
      <c r="A17" s="7"/>
      <c r="B17" s="2"/>
      <c r="C17" s="20"/>
      <c r="D17" s="179"/>
      <c r="E17" s="180"/>
      <c r="F17" s="114">
        <f t="shared" si="0"/>
        <v>0</v>
      </c>
      <c r="G17" s="115"/>
      <c r="H17" s="116"/>
    </row>
    <row r="18" spans="1:8" x14ac:dyDescent="0.25">
      <c r="A18" s="7"/>
      <c r="B18" s="2"/>
      <c r="C18" s="20"/>
      <c r="D18" s="179"/>
      <c r="E18" s="180"/>
      <c r="F18" s="114">
        <f t="shared" si="0"/>
        <v>0</v>
      </c>
      <c r="G18" s="115"/>
      <c r="H18" s="116"/>
    </row>
    <row r="19" spans="1:8" x14ac:dyDescent="0.25">
      <c r="A19" s="7"/>
      <c r="B19" s="2"/>
      <c r="C19" s="20"/>
      <c r="D19" s="179"/>
      <c r="E19" s="180"/>
      <c r="F19" s="114">
        <f t="shared" si="0"/>
        <v>0</v>
      </c>
      <c r="G19" s="115"/>
      <c r="H19" s="116"/>
    </row>
    <row r="20" spans="1:8" x14ac:dyDescent="0.25">
      <c r="A20" s="7"/>
      <c r="B20" s="2"/>
      <c r="C20" s="20"/>
      <c r="D20" s="179"/>
      <c r="E20" s="180"/>
      <c r="F20" s="114">
        <f t="shared" si="0"/>
        <v>0</v>
      </c>
      <c r="G20" s="115"/>
      <c r="H20" s="116"/>
    </row>
    <row r="21" spans="1:8" x14ac:dyDescent="0.25">
      <c r="A21" s="7"/>
      <c r="B21" s="2"/>
      <c r="C21" s="20"/>
      <c r="D21" s="179"/>
      <c r="E21" s="180"/>
      <c r="F21" s="114">
        <f t="shared" si="0"/>
        <v>0</v>
      </c>
      <c r="G21" s="115"/>
      <c r="H21" s="116"/>
    </row>
    <row r="22" spans="1:8" x14ac:dyDescent="0.25">
      <c r="A22" s="7"/>
      <c r="B22" s="2"/>
      <c r="C22" s="20"/>
      <c r="D22" s="179"/>
      <c r="E22" s="180"/>
      <c r="F22" s="114">
        <f t="shared" si="0"/>
        <v>0</v>
      </c>
      <c r="G22" s="115"/>
      <c r="H22" s="116"/>
    </row>
    <row r="23" spans="1:8" x14ac:dyDescent="0.25">
      <c r="A23" s="7"/>
      <c r="B23" s="2"/>
      <c r="C23" s="20"/>
      <c r="D23" s="179"/>
      <c r="E23" s="180"/>
      <c r="F23" s="114">
        <f t="shared" si="0"/>
        <v>0</v>
      </c>
      <c r="G23" s="115"/>
      <c r="H23" s="116"/>
    </row>
    <row r="24" spans="1:8" x14ac:dyDescent="0.25">
      <c r="A24" s="7"/>
      <c r="B24" s="2"/>
      <c r="C24" s="20"/>
      <c r="D24" s="114"/>
      <c r="E24" s="180"/>
      <c r="F24" s="114">
        <f t="shared" si="0"/>
        <v>0</v>
      </c>
      <c r="G24" s="115"/>
      <c r="H24" s="116"/>
    </row>
    <row r="25" spans="1:8" x14ac:dyDescent="0.25">
      <c r="A25" s="7"/>
      <c r="B25" s="2"/>
      <c r="C25" s="20"/>
      <c r="D25" s="114"/>
      <c r="E25" s="180"/>
      <c r="F25" s="114">
        <f t="shared" si="0"/>
        <v>0</v>
      </c>
      <c r="G25" s="115"/>
      <c r="H25" s="116"/>
    </row>
    <row r="26" spans="1:8" x14ac:dyDescent="0.25">
      <c r="A26" s="7"/>
      <c r="B26" s="2"/>
      <c r="C26" s="20"/>
      <c r="D26" s="114"/>
      <c r="E26" s="180"/>
      <c r="F26" s="114">
        <f t="shared" si="0"/>
        <v>0</v>
      </c>
      <c r="G26" s="115"/>
      <c r="H26" s="116"/>
    </row>
    <row r="27" spans="1:8" x14ac:dyDescent="0.25">
      <c r="A27" s="7"/>
      <c r="B27" s="2"/>
      <c r="C27" s="20"/>
      <c r="D27" s="114"/>
      <c r="E27" s="180"/>
      <c r="F27" s="114">
        <f t="shared" si="0"/>
        <v>0</v>
      </c>
      <c r="G27" s="115"/>
      <c r="H27" s="116"/>
    </row>
    <row r="28" spans="1:8" x14ac:dyDescent="0.25">
      <c r="A28" s="7"/>
      <c r="B28" s="2"/>
      <c r="C28" s="20"/>
      <c r="D28" s="114"/>
      <c r="E28" s="180"/>
      <c r="F28" s="114">
        <f t="shared" si="0"/>
        <v>0</v>
      </c>
      <c r="G28" s="115"/>
      <c r="H28" s="116"/>
    </row>
    <row r="29" spans="1:8" x14ac:dyDescent="0.25">
      <c r="A29" s="7"/>
      <c r="B29" s="2"/>
      <c r="C29" s="20"/>
      <c r="D29" s="114"/>
      <c r="E29" s="180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0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0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363">
        <v>0</v>
      </c>
      <c r="E32" s="524"/>
      <c r="F32" s="363">
        <f t="shared" si="0"/>
        <v>0</v>
      </c>
      <c r="G32" s="313"/>
      <c r="H32" s="314"/>
    </row>
    <row r="33" spans="1:8" ht="15.75" thickTop="1" x14ac:dyDescent="0.25">
      <c r="A33" s="7"/>
      <c r="B33" s="7"/>
      <c r="C33" s="20">
        <f>SUM(C8:C31)</f>
        <v>0</v>
      </c>
      <c r="D33" s="8">
        <f>SUM(D8:D32)</f>
        <v>0</v>
      </c>
      <c r="E33" s="40"/>
      <c r="F33" s="8">
        <f>SUM(F8:F32)</f>
        <v>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56</v>
      </c>
      <c r="E35" s="53"/>
      <c r="F35" s="8"/>
      <c r="G35" s="39"/>
      <c r="H35" s="23"/>
    </row>
    <row r="36" spans="1:8" x14ac:dyDescent="0.25">
      <c r="A36" s="7"/>
      <c r="B36" s="7"/>
      <c r="C36" s="737" t="s">
        <v>19</v>
      </c>
      <c r="D36" s="738"/>
      <c r="E36" s="51">
        <f>E4+E5-F33</f>
        <v>840.78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17" activePane="bottomLeft" state="frozen"/>
      <selection pane="bottomLeft" activeCell="H37" sqref="H36:H3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29" t="s">
        <v>283</v>
      </c>
      <c r="B1" s="729"/>
      <c r="C1" s="729"/>
      <c r="D1" s="729"/>
      <c r="E1" s="729"/>
      <c r="F1" s="729"/>
      <c r="G1" s="72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61</v>
      </c>
      <c r="D4" s="131">
        <v>36.33</v>
      </c>
      <c r="E4" s="6">
        <v>-13.86</v>
      </c>
      <c r="F4" s="324"/>
      <c r="G4" s="417"/>
      <c r="H4" s="16"/>
    </row>
    <row r="5" spans="1:9" x14ac:dyDescent="0.25">
      <c r="A5" s="739" t="s">
        <v>59</v>
      </c>
      <c r="B5" s="124" t="s">
        <v>60</v>
      </c>
      <c r="C5" s="24" t="s">
        <v>62</v>
      </c>
      <c r="D5" s="410">
        <v>41975</v>
      </c>
      <c r="E5" s="326">
        <v>8935.02</v>
      </c>
      <c r="F5" s="268">
        <v>375</v>
      </c>
      <c r="G5" s="207">
        <f>F33</f>
        <v>8074.51</v>
      </c>
      <c r="H5" s="10">
        <f>E5-G5+E6+E4</f>
        <v>846.6500000000002</v>
      </c>
    </row>
    <row r="6" spans="1:9" ht="15.75" thickBot="1" x14ac:dyDescent="0.3">
      <c r="A6" s="739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93">
        <v>234.35</v>
      </c>
      <c r="E8" s="399">
        <v>41981</v>
      </c>
      <c r="F8" s="396">
        <f t="shared" ref="F8:F31" si="0">D8</f>
        <v>234.35</v>
      </c>
      <c r="G8" s="394" t="s">
        <v>65</v>
      </c>
      <c r="H8" s="335">
        <v>46</v>
      </c>
      <c r="I8" s="418"/>
    </row>
    <row r="9" spans="1:9" x14ac:dyDescent="0.25">
      <c r="B9" s="2"/>
      <c r="C9" s="20">
        <v>10</v>
      </c>
      <c r="D9" s="393">
        <v>236.94</v>
      </c>
      <c r="E9" s="399">
        <v>41981</v>
      </c>
      <c r="F9" s="396">
        <f t="shared" si="0"/>
        <v>236.94</v>
      </c>
      <c r="G9" s="394" t="s">
        <v>66</v>
      </c>
      <c r="H9" s="335">
        <v>46</v>
      </c>
      <c r="I9" s="418"/>
    </row>
    <row r="10" spans="1:9" x14ac:dyDescent="0.25">
      <c r="A10" s="92" t="s">
        <v>33</v>
      </c>
      <c r="B10" s="2"/>
      <c r="C10" s="20"/>
      <c r="D10" s="393"/>
      <c r="E10" s="399"/>
      <c r="F10" s="396">
        <f t="shared" si="0"/>
        <v>0</v>
      </c>
      <c r="G10" s="394"/>
      <c r="H10" s="335"/>
      <c r="I10" s="418"/>
    </row>
    <row r="11" spans="1:9" x14ac:dyDescent="0.25">
      <c r="A11" s="169"/>
      <c r="B11" s="2"/>
      <c r="C11" s="292">
        <v>4</v>
      </c>
      <c r="D11" s="393">
        <v>95.27</v>
      </c>
      <c r="E11" s="399">
        <v>41982</v>
      </c>
      <c r="F11" s="396">
        <f t="shared" si="0"/>
        <v>95.27</v>
      </c>
      <c r="G11" s="394" t="s">
        <v>67</v>
      </c>
      <c r="H11" s="335">
        <v>46</v>
      </c>
      <c r="I11" s="418"/>
    </row>
    <row r="12" spans="1:9" x14ac:dyDescent="0.25">
      <c r="A12" s="16"/>
      <c r="B12" s="2"/>
      <c r="C12" s="20">
        <v>8</v>
      </c>
      <c r="D12" s="393">
        <v>192.04</v>
      </c>
      <c r="E12" s="399">
        <v>41989</v>
      </c>
      <c r="F12" s="396">
        <f t="shared" si="0"/>
        <v>192.04</v>
      </c>
      <c r="G12" s="394" t="s">
        <v>68</v>
      </c>
      <c r="H12" s="335">
        <v>46</v>
      </c>
    </row>
    <row r="13" spans="1:9" x14ac:dyDescent="0.25">
      <c r="A13" s="147" t="s">
        <v>34</v>
      </c>
      <c r="B13" s="2"/>
      <c r="C13" s="20">
        <v>2</v>
      </c>
      <c r="D13" s="393">
        <v>46.23</v>
      </c>
      <c r="E13" s="399">
        <v>41989</v>
      </c>
      <c r="F13" s="396">
        <f t="shared" si="0"/>
        <v>46.23</v>
      </c>
      <c r="G13" s="394" t="s">
        <v>69</v>
      </c>
      <c r="H13" s="335">
        <v>46</v>
      </c>
    </row>
    <row r="14" spans="1:9" x14ac:dyDescent="0.25">
      <c r="A14" s="59"/>
      <c r="B14" s="2"/>
      <c r="C14" s="20">
        <v>50</v>
      </c>
      <c r="D14" s="393">
        <v>1218.3</v>
      </c>
      <c r="E14" s="399">
        <v>41989</v>
      </c>
      <c r="F14" s="396">
        <f t="shared" si="0"/>
        <v>1218.3</v>
      </c>
      <c r="G14" s="394" t="s">
        <v>70</v>
      </c>
      <c r="H14" s="335">
        <v>37.5</v>
      </c>
    </row>
    <row r="15" spans="1:9" x14ac:dyDescent="0.25">
      <c r="A15" s="59"/>
      <c r="B15" s="2"/>
      <c r="C15" s="20">
        <v>20</v>
      </c>
      <c r="D15" s="393">
        <v>476.16</v>
      </c>
      <c r="E15" s="399">
        <v>41990</v>
      </c>
      <c r="F15" s="396">
        <f t="shared" si="0"/>
        <v>476.16</v>
      </c>
      <c r="G15" s="394" t="s">
        <v>71</v>
      </c>
      <c r="H15" s="335">
        <v>46</v>
      </c>
    </row>
    <row r="16" spans="1:9" x14ac:dyDescent="0.25">
      <c r="A16" s="7"/>
      <c r="B16" s="2"/>
      <c r="C16" s="20">
        <v>1</v>
      </c>
      <c r="D16" s="393">
        <v>23.84</v>
      </c>
      <c r="E16" s="399">
        <v>41991</v>
      </c>
      <c r="F16" s="396">
        <f t="shared" si="0"/>
        <v>23.84</v>
      </c>
      <c r="G16" s="394" t="s">
        <v>72</v>
      </c>
      <c r="H16" s="335">
        <v>46</v>
      </c>
    </row>
    <row r="17" spans="1:8" x14ac:dyDescent="0.25">
      <c r="A17" s="7"/>
      <c r="B17" s="2"/>
      <c r="C17" s="20">
        <v>40</v>
      </c>
      <c r="D17" s="393">
        <v>972.24</v>
      </c>
      <c r="E17" s="399">
        <v>41991</v>
      </c>
      <c r="F17" s="396">
        <f t="shared" si="0"/>
        <v>972.24</v>
      </c>
      <c r="G17" s="394" t="s">
        <v>73</v>
      </c>
      <c r="H17" s="335">
        <v>46</v>
      </c>
    </row>
    <row r="18" spans="1:8" x14ac:dyDescent="0.25">
      <c r="A18" s="7"/>
      <c r="B18" s="2"/>
      <c r="C18" s="20">
        <v>5</v>
      </c>
      <c r="D18" s="393">
        <v>116.81</v>
      </c>
      <c r="E18" s="399">
        <v>41992</v>
      </c>
      <c r="F18" s="396">
        <f t="shared" si="0"/>
        <v>116.81</v>
      </c>
      <c r="G18" s="394" t="s">
        <v>74</v>
      </c>
      <c r="H18" s="335">
        <v>46</v>
      </c>
    </row>
    <row r="19" spans="1:8" x14ac:dyDescent="0.25">
      <c r="A19" s="7"/>
      <c r="B19" s="2"/>
      <c r="C19" s="20">
        <v>40</v>
      </c>
      <c r="D19" s="393">
        <v>942.18</v>
      </c>
      <c r="E19" s="399">
        <v>41992</v>
      </c>
      <c r="F19" s="396">
        <f t="shared" si="0"/>
        <v>942.18</v>
      </c>
      <c r="G19" s="394" t="s">
        <v>75</v>
      </c>
      <c r="H19" s="335">
        <v>46</v>
      </c>
    </row>
    <row r="20" spans="1:8" x14ac:dyDescent="0.25">
      <c r="A20" s="7"/>
      <c r="B20" s="2"/>
      <c r="C20" s="20">
        <v>30</v>
      </c>
      <c r="D20" s="393">
        <v>701.35</v>
      </c>
      <c r="E20" s="399">
        <v>41993</v>
      </c>
      <c r="F20" s="396">
        <f t="shared" si="0"/>
        <v>701.35</v>
      </c>
      <c r="G20" s="394" t="s">
        <v>76</v>
      </c>
      <c r="H20" s="335">
        <v>37.5</v>
      </c>
    </row>
    <row r="21" spans="1:8" x14ac:dyDescent="0.25">
      <c r="A21" s="7"/>
      <c r="B21" s="2"/>
      <c r="C21" s="20">
        <v>35</v>
      </c>
      <c r="D21" s="393">
        <v>824.88</v>
      </c>
      <c r="E21" s="399">
        <v>41993</v>
      </c>
      <c r="F21" s="396">
        <f t="shared" si="0"/>
        <v>824.88</v>
      </c>
      <c r="G21" s="394" t="s">
        <v>78</v>
      </c>
      <c r="H21" s="335">
        <v>46</v>
      </c>
    </row>
    <row r="22" spans="1:8" x14ac:dyDescent="0.25">
      <c r="A22" s="7"/>
      <c r="B22" s="2"/>
      <c r="C22" s="20">
        <v>35</v>
      </c>
      <c r="D22" s="393">
        <v>819.72</v>
      </c>
      <c r="E22" s="399">
        <v>41994</v>
      </c>
      <c r="F22" s="396">
        <f t="shared" si="0"/>
        <v>819.72</v>
      </c>
      <c r="G22" s="394" t="s">
        <v>79</v>
      </c>
      <c r="H22" s="335">
        <v>37.5</v>
      </c>
    </row>
    <row r="23" spans="1:8" x14ac:dyDescent="0.25">
      <c r="A23" s="7"/>
      <c r="B23" s="2"/>
      <c r="C23" s="20">
        <v>20</v>
      </c>
      <c r="D23" s="393">
        <v>470.61</v>
      </c>
      <c r="E23" s="399">
        <v>41997</v>
      </c>
      <c r="F23" s="396">
        <f t="shared" si="0"/>
        <v>470.61</v>
      </c>
      <c r="G23" s="394" t="s">
        <v>77</v>
      </c>
      <c r="H23" s="335">
        <v>37.5</v>
      </c>
    </row>
    <row r="24" spans="1:8" x14ac:dyDescent="0.25">
      <c r="A24" s="7"/>
      <c r="B24" s="2"/>
      <c r="C24" s="20">
        <v>30</v>
      </c>
      <c r="D24" s="396">
        <v>703.59</v>
      </c>
      <c r="E24" s="399">
        <v>41997</v>
      </c>
      <c r="F24" s="396">
        <f t="shared" si="0"/>
        <v>703.59</v>
      </c>
      <c r="G24" s="394" t="s">
        <v>80</v>
      </c>
      <c r="H24" s="335">
        <v>37.5</v>
      </c>
    </row>
    <row r="25" spans="1:8" x14ac:dyDescent="0.25">
      <c r="A25" s="7"/>
      <c r="B25" s="2"/>
      <c r="C25" s="20"/>
      <c r="D25" s="555"/>
      <c r="E25" s="571"/>
      <c r="F25" s="555">
        <f t="shared" si="0"/>
        <v>0</v>
      </c>
      <c r="G25" s="557"/>
      <c r="H25" s="236"/>
    </row>
    <row r="26" spans="1:8" x14ac:dyDescent="0.25">
      <c r="A26" s="7"/>
      <c r="B26" s="2"/>
      <c r="C26" s="20"/>
      <c r="D26" s="555"/>
      <c r="E26" s="571"/>
      <c r="F26" s="555">
        <f t="shared" si="0"/>
        <v>0</v>
      </c>
      <c r="G26" s="557"/>
      <c r="H26" s="236"/>
    </row>
    <row r="27" spans="1:8" x14ac:dyDescent="0.25">
      <c r="A27" s="7"/>
      <c r="B27" s="2"/>
      <c r="C27" s="20"/>
      <c r="D27" s="555"/>
      <c r="E27" s="571"/>
      <c r="F27" s="555">
        <f t="shared" si="0"/>
        <v>0</v>
      </c>
      <c r="G27" s="557"/>
      <c r="H27" s="236"/>
    </row>
    <row r="28" spans="1:8" x14ac:dyDescent="0.25">
      <c r="A28" s="7"/>
      <c r="B28" s="2"/>
      <c r="C28" s="20"/>
      <c r="D28" s="555"/>
      <c r="E28" s="571"/>
      <c r="F28" s="555">
        <f t="shared" si="0"/>
        <v>0</v>
      </c>
      <c r="G28" s="557"/>
      <c r="H28" s="236"/>
    </row>
    <row r="29" spans="1:8" x14ac:dyDescent="0.25">
      <c r="A29" s="7"/>
      <c r="B29" s="2"/>
      <c r="C29" s="20"/>
      <c r="D29" s="555"/>
      <c r="E29" s="571"/>
      <c r="F29" s="555">
        <f t="shared" si="0"/>
        <v>0</v>
      </c>
      <c r="G29" s="557"/>
      <c r="H29" s="236"/>
    </row>
    <row r="30" spans="1:8" x14ac:dyDescent="0.25">
      <c r="A30" s="7"/>
      <c r="B30" s="2"/>
      <c r="C30" s="20"/>
      <c r="D30" s="555"/>
      <c r="E30" s="571"/>
      <c r="F30" s="555">
        <f t="shared" si="0"/>
        <v>0</v>
      </c>
      <c r="G30" s="557"/>
      <c r="H30" s="236"/>
    </row>
    <row r="31" spans="1:8" x14ac:dyDescent="0.25">
      <c r="A31" s="7"/>
      <c r="B31" s="2"/>
      <c r="C31" s="20"/>
      <c r="D31" s="555"/>
      <c r="E31" s="571"/>
      <c r="F31" s="555">
        <f t="shared" si="0"/>
        <v>0</v>
      </c>
      <c r="G31" s="557"/>
      <c r="H31" s="236"/>
    </row>
    <row r="32" spans="1:8" ht="15.75" thickBot="1" x14ac:dyDescent="0.3">
      <c r="A32" s="7"/>
      <c r="B32" s="4"/>
      <c r="C32" s="48"/>
      <c r="D32" s="398">
        <v>0</v>
      </c>
      <c r="E32" s="419"/>
      <c r="F32" s="398"/>
      <c r="G32" s="395"/>
      <c r="H32" s="420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37" t="s">
        <v>19</v>
      </c>
      <c r="D36" s="738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AB1" workbookViewId="0">
      <pane ySplit="2" topLeftCell="A3" activePane="bottomLeft" state="frozen"/>
      <selection pane="bottomLeft" activeCell="AH9" sqref="AH9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0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7"/>
      <c r="F1" s="85"/>
      <c r="G1" s="84"/>
      <c r="H1" s="84"/>
      <c r="I1" s="84"/>
      <c r="K1" s="724" t="s">
        <v>271</v>
      </c>
      <c r="L1" s="724"/>
      <c r="M1" s="724"/>
      <c r="N1" s="724"/>
      <c r="O1" s="724"/>
      <c r="P1" s="724"/>
      <c r="Q1" s="724"/>
      <c r="R1" s="14">
        <f>I1+1</f>
        <v>1</v>
      </c>
      <c r="T1" s="717" t="s">
        <v>272</v>
      </c>
      <c r="U1" s="717"/>
      <c r="V1" s="717"/>
      <c r="W1" s="717"/>
      <c r="X1" s="717"/>
      <c r="Y1" s="717"/>
      <c r="Z1" s="717"/>
      <c r="AA1" s="14">
        <f>R1+1</f>
        <v>2</v>
      </c>
      <c r="AC1" s="717" t="str">
        <f>T1</f>
        <v>ENTRADAS DEL MES DE JULIO 2015</v>
      </c>
      <c r="AD1" s="717"/>
      <c r="AE1" s="717"/>
      <c r="AF1" s="717"/>
      <c r="AG1" s="717"/>
      <c r="AH1" s="717"/>
      <c r="AI1" s="717"/>
      <c r="AJ1" s="14">
        <f>AA1+1</f>
        <v>3</v>
      </c>
      <c r="AL1" s="717" t="str">
        <f>AC1</f>
        <v>ENTRADAS DEL MES DE JULIO 2015</v>
      </c>
      <c r="AM1" s="717"/>
      <c r="AN1" s="717"/>
      <c r="AO1" s="717"/>
      <c r="AP1" s="717"/>
      <c r="AQ1" s="717"/>
      <c r="AR1" s="717"/>
      <c r="AS1" s="14">
        <f>AJ1+1</f>
        <v>4</v>
      </c>
      <c r="AU1" s="717" t="str">
        <f>AL1</f>
        <v>ENTRADAS DEL MES DE JULIO 2015</v>
      </c>
      <c r="AV1" s="717"/>
      <c r="AW1" s="717"/>
      <c r="AX1" s="717"/>
      <c r="AY1" s="717"/>
      <c r="AZ1" s="717"/>
      <c r="BA1" s="717"/>
      <c r="BB1" s="14">
        <f>AS1+1</f>
        <v>5</v>
      </c>
      <c r="BD1" s="717" t="str">
        <f>AU1</f>
        <v>ENTRADAS DEL MES DE JULIO 2015</v>
      </c>
      <c r="BE1" s="717"/>
      <c r="BF1" s="717"/>
      <c r="BG1" s="717"/>
      <c r="BH1" s="717"/>
      <c r="BI1" s="717"/>
      <c r="BJ1" s="717"/>
      <c r="BK1" s="14">
        <f>BB1+1</f>
        <v>6</v>
      </c>
      <c r="BM1" s="717" t="str">
        <f>BD1</f>
        <v>ENTRADAS DEL MES DE JULIO 2015</v>
      </c>
      <c r="BN1" s="717"/>
      <c r="BO1" s="717"/>
      <c r="BP1" s="717"/>
      <c r="BQ1" s="717"/>
      <c r="BR1" s="717"/>
      <c r="BS1" s="717"/>
      <c r="BT1" s="14">
        <f>BK1+1</f>
        <v>7</v>
      </c>
      <c r="BV1" s="717" t="str">
        <f>BM1</f>
        <v>ENTRADAS DEL MES DE JULIO 2015</v>
      </c>
      <c r="BW1" s="717"/>
      <c r="BX1" s="717"/>
      <c r="BY1" s="717"/>
      <c r="BZ1" s="717"/>
      <c r="CA1" s="717"/>
      <c r="CB1" s="717"/>
      <c r="CC1" s="14">
        <f>BT1+1</f>
        <v>8</v>
      </c>
      <c r="CE1" s="717" t="str">
        <f>BV1</f>
        <v>ENTRADAS DEL MES DE JULIO 2015</v>
      </c>
      <c r="CF1" s="717"/>
      <c r="CG1" s="717"/>
      <c r="CH1" s="717"/>
      <c r="CI1" s="717"/>
      <c r="CJ1" s="717"/>
      <c r="CK1" s="717"/>
      <c r="CL1" s="14">
        <f>CC1+1</f>
        <v>9</v>
      </c>
      <c r="CN1" s="717" t="str">
        <f>CE1</f>
        <v>ENTRADAS DEL MES DE JULIO 2015</v>
      </c>
      <c r="CO1" s="717"/>
      <c r="CP1" s="717"/>
      <c r="CQ1" s="717"/>
      <c r="CR1" s="717"/>
      <c r="CS1" s="717"/>
      <c r="CT1" s="717"/>
      <c r="CU1" s="14">
        <f>CL1+1</f>
        <v>10</v>
      </c>
      <c r="CW1" s="717" t="str">
        <f>CN1</f>
        <v>ENTRADAS DEL MES DE JULIO 2015</v>
      </c>
      <c r="CX1" s="717"/>
      <c r="CY1" s="717"/>
      <c r="CZ1" s="717"/>
      <c r="DA1" s="717"/>
      <c r="DB1" s="717"/>
      <c r="DC1" s="717"/>
      <c r="DD1" s="14">
        <f>CU1+1</f>
        <v>11</v>
      </c>
      <c r="DF1" s="717" t="str">
        <f>CW1</f>
        <v>ENTRADAS DEL MES DE JULIO 2015</v>
      </c>
      <c r="DG1" s="717"/>
      <c r="DH1" s="717"/>
      <c r="DI1" s="717"/>
      <c r="DJ1" s="717"/>
      <c r="DK1" s="717"/>
      <c r="DL1" s="717"/>
      <c r="DM1" s="14">
        <f>DD1+1</f>
        <v>12</v>
      </c>
      <c r="DO1" s="717" t="str">
        <f>DF1</f>
        <v>ENTRADAS DEL MES DE JULIO 2015</v>
      </c>
      <c r="DP1" s="717"/>
      <c r="DQ1" s="717"/>
      <c r="DR1" s="717"/>
      <c r="DS1" s="717"/>
      <c r="DT1" s="717"/>
      <c r="DU1" s="717"/>
      <c r="DV1" s="14">
        <f>DM1+1</f>
        <v>13</v>
      </c>
      <c r="DX1" s="717" t="str">
        <f>DO1</f>
        <v>ENTRADAS DEL MES DE JULIO 2015</v>
      </c>
      <c r="DY1" s="717"/>
      <c r="DZ1" s="717"/>
      <c r="EA1" s="717"/>
      <c r="EB1" s="717"/>
      <c r="EC1" s="717"/>
      <c r="ED1" s="717"/>
      <c r="EE1" s="14">
        <f>DV1+1</f>
        <v>14</v>
      </c>
      <c r="EG1" s="717" t="str">
        <f>DX1</f>
        <v>ENTRADAS DEL MES DE JULIO 2015</v>
      </c>
      <c r="EH1" s="717"/>
      <c r="EI1" s="717"/>
      <c r="EJ1" s="717"/>
      <c r="EK1" s="717"/>
      <c r="EL1" s="717"/>
      <c r="EM1" s="717"/>
      <c r="EN1" s="14">
        <f>EE1+1</f>
        <v>15</v>
      </c>
      <c r="EP1" s="717" t="str">
        <f>EG1</f>
        <v>ENTRADAS DEL MES DE JULIO 2015</v>
      </c>
      <c r="EQ1" s="717"/>
      <c r="ER1" s="717"/>
      <c r="ES1" s="717"/>
      <c r="ET1" s="717"/>
      <c r="EU1" s="717"/>
      <c r="EV1" s="717"/>
      <c r="EW1" s="14">
        <f>EN1+1</f>
        <v>16</v>
      </c>
      <c r="EY1" s="717" t="str">
        <f>EP1</f>
        <v>ENTRADAS DEL MES DE JULIO 2015</v>
      </c>
      <c r="EZ1" s="717"/>
      <c r="FA1" s="717"/>
      <c r="FB1" s="717"/>
      <c r="FC1" s="717"/>
      <c r="FD1" s="717"/>
      <c r="FE1" s="717"/>
      <c r="FF1" s="14">
        <f>EW1+1</f>
        <v>17</v>
      </c>
      <c r="FH1" s="717" t="str">
        <f>EY1</f>
        <v>ENTRADAS DEL MES DE JULIO 2015</v>
      </c>
      <c r="FI1" s="717"/>
      <c r="FJ1" s="717"/>
      <c r="FK1" s="717"/>
      <c r="FL1" s="717"/>
      <c r="FM1" s="717"/>
      <c r="FN1" s="717"/>
      <c r="FO1" s="14">
        <f>FF1+1</f>
        <v>18</v>
      </c>
      <c r="FP1" t="s">
        <v>38</v>
      </c>
      <c r="FQ1" s="717" t="str">
        <f>FH1</f>
        <v>ENTRADAS DEL MES DE JULIO 2015</v>
      </c>
      <c r="FR1" s="717"/>
      <c r="FS1" s="717"/>
      <c r="FT1" s="717"/>
      <c r="FU1" s="717"/>
      <c r="FV1" s="717"/>
      <c r="FW1" s="717"/>
      <c r="FX1" s="14">
        <f>FO1+1</f>
        <v>19</v>
      </c>
      <c r="FZ1" s="717" t="str">
        <f>FQ1</f>
        <v>ENTRADAS DEL MES DE JULIO 2015</v>
      </c>
      <c r="GA1" s="717"/>
      <c r="GB1" s="717"/>
      <c r="GC1" s="717"/>
      <c r="GD1" s="717"/>
      <c r="GE1" s="717"/>
      <c r="GF1" s="717"/>
      <c r="GG1" s="14">
        <f>FX1+1</f>
        <v>20</v>
      </c>
      <c r="GI1" s="717" t="str">
        <f>FZ1</f>
        <v>ENTRADAS DEL MES DE JULIO 2015</v>
      </c>
      <c r="GJ1" s="717"/>
      <c r="GK1" s="717"/>
      <c r="GL1" s="717"/>
      <c r="GM1" s="717"/>
      <c r="GN1" s="717"/>
      <c r="GO1" s="717"/>
      <c r="GP1" s="14">
        <f>GG1+1</f>
        <v>21</v>
      </c>
      <c r="GR1" s="717" t="str">
        <f>GI1</f>
        <v>ENTRADAS DEL MES DE JULIO 2015</v>
      </c>
      <c r="GS1" s="717"/>
      <c r="GT1" s="717"/>
      <c r="GU1" s="717"/>
      <c r="GV1" s="717"/>
      <c r="GW1" s="717"/>
      <c r="GX1" s="717"/>
      <c r="GY1" s="14">
        <f>GP1+1</f>
        <v>22</v>
      </c>
      <c r="HA1" s="717" t="str">
        <f>GR1</f>
        <v>ENTRADAS DEL MES DE JULIO 2015</v>
      </c>
      <c r="HB1" s="717"/>
      <c r="HC1" s="717"/>
      <c r="HD1" s="717"/>
      <c r="HE1" s="717"/>
      <c r="HF1" s="717"/>
      <c r="HG1" s="717"/>
      <c r="HH1" s="14">
        <f>GY1+1</f>
        <v>23</v>
      </c>
      <c r="HJ1" s="717" t="str">
        <f>HA1</f>
        <v>ENTRADAS DEL MES DE JULIO 2015</v>
      </c>
      <c r="HK1" s="717"/>
      <c r="HL1" s="717"/>
      <c r="HM1" s="717"/>
      <c r="HN1" s="717"/>
      <c r="HO1" s="717"/>
      <c r="HP1" s="717"/>
      <c r="HQ1" s="14">
        <f>HH1+1</f>
        <v>24</v>
      </c>
      <c r="HS1" s="717" t="str">
        <f>HJ1</f>
        <v>ENTRADAS DEL MES DE JULIO 2015</v>
      </c>
      <c r="HT1" s="717"/>
      <c r="HU1" s="717"/>
      <c r="HV1" s="717"/>
      <c r="HW1" s="717"/>
      <c r="HX1" s="717"/>
      <c r="HY1" s="717"/>
      <c r="HZ1" s="14">
        <f>HQ1+1</f>
        <v>25</v>
      </c>
      <c r="IB1" s="717" t="str">
        <f>HS1</f>
        <v>ENTRADAS DEL MES DE JULIO 2015</v>
      </c>
      <c r="IC1" s="717"/>
      <c r="ID1" s="717"/>
      <c r="IE1" s="717"/>
      <c r="IF1" s="717"/>
      <c r="IG1" s="717"/>
      <c r="IH1" s="717"/>
      <c r="II1" s="14">
        <f>HZ1+1</f>
        <v>26</v>
      </c>
      <c r="IK1" s="717" t="str">
        <f>IB1</f>
        <v>ENTRADAS DEL MES DE JULIO 2015</v>
      </c>
      <c r="IL1" s="717"/>
      <c r="IM1" s="717"/>
      <c r="IN1" s="717"/>
      <c r="IO1" s="717"/>
      <c r="IP1" s="717"/>
      <c r="IQ1" s="717"/>
      <c r="IR1" s="14">
        <f>II1+1</f>
        <v>27</v>
      </c>
      <c r="IT1" s="717" t="str">
        <f>IK1</f>
        <v>ENTRADAS DEL MES DE JULIO 2015</v>
      </c>
      <c r="IU1" s="717"/>
      <c r="IV1" s="717"/>
      <c r="IW1" s="717"/>
      <c r="IX1" s="717"/>
      <c r="IY1" s="717"/>
      <c r="IZ1" s="717"/>
      <c r="JA1" s="14">
        <f>IR1+1</f>
        <v>28</v>
      </c>
      <c r="JC1" s="717" t="str">
        <f>IT1</f>
        <v>ENTRADAS DEL MES DE JULIO 2015</v>
      </c>
      <c r="JD1" s="717"/>
      <c r="JE1" s="717"/>
      <c r="JF1" s="717"/>
      <c r="JG1" s="717"/>
      <c r="JH1" s="717"/>
      <c r="JI1" s="717"/>
      <c r="JJ1" s="14">
        <f>JA1+1</f>
        <v>29</v>
      </c>
      <c r="JL1" s="717" t="str">
        <f>JC1</f>
        <v>ENTRADAS DEL MES DE JULIO 2015</v>
      </c>
      <c r="JM1" s="717"/>
      <c r="JN1" s="717"/>
      <c r="JO1" s="717"/>
      <c r="JP1" s="717"/>
      <c r="JQ1" s="717"/>
      <c r="JR1" s="717"/>
      <c r="JS1" s="14">
        <f>JJ1+1</f>
        <v>30</v>
      </c>
      <c r="JU1" s="717" t="str">
        <f>JL1</f>
        <v>ENTRADAS DEL MES DE JULIO 2015</v>
      </c>
      <c r="JV1" s="717"/>
      <c r="JW1" s="717"/>
      <c r="JX1" s="717"/>
      <c r="JY1" s="717"/>
      <c r="JZ1" s="717"/>
      <c r="KA1" s="717"/>
      <c r="KB1" s="14">
        <f>JS1+1</f>
        <v>31</v>
      </c>
      <c r="KD1" s="717" t="str">
        <f>JU1</f>
        <v>ENTRADAS DEL MES DE JULIO 2015</v>
      </c>
      <c r="KE1" s="717"/>
      <c r="KF1" s="717"/>
      <c r="KG1" s="717"/>
      <c r="KH1" s="717"/>
      <c r="KI1" s="717"/>
      <c r="KJ1" s="717"/>
      <c r="KK1" s="14">
        <f>KB1+1</f>
        <v>32</v>
      </c>
      <c r="KM1" s="717" t="str">
        <f>KD1</f>
        <v>ENTRADAS DEL MES DE JULIO 2015</v>
      </c>
      <c r="KN1" s="717"/>
      <c r="KO1" s="717"/>
      <c r="KP1" s="717"/>
      <c r="KQ1" s="717"/>
      <c r="KR1" s="717"/>
      <c r="KS1" s="717"/>
      <c r="KT1" s="14">
        <f>KK1+1</f>
        <v>33</v>
      </c>
      <c r="KV1" s="717" t="str">
        <f>KM1</f>
        <v>ENTRADAS DEL MES DE JULIO 2015</v>
      </c>
      <c r="KW1" s="717"/>
      <c r="KX1" s="717"/>
      <c r="KY1" s="717"/>
      <c r="KZ1" s="717"/>
      <c r="LA1" s="717"/>
      <c r="LB1" s="717"/>
      <c r="LC1" s="14">
        <f>KT1+1</f>
        <v>34</v>
      </c>
      <c r="LE1" s="717" t="str">
        <f>KV1</f>
        <v>ENTRADAS DEL MES DE JULIO 2015</v>
      </c>
      <c r="LF1" s="717"/>
      <c r="LG1" s="717"/>
      <c r="LH1" s="717"/>
      <c r="LI1" s="717"/>
      <c r="LJ1" s="717"/>
      <c r="LK1" s="717"/>
      <c r="LL1" s="14">
        <f>LC1+1</f>
        <v>35</v>
      </c>
      <c r="LN1" s="717" t="str">
        <f>LE1</f>
        <v>ENTRADAS DEL MES DE JULIO 2015</v>
      </c>
      <c r="LO1" s="717"/>
      <c r="LP1" s="717"/>
      <c r="LQ1" s="717"/>
      <c r="LR1" s="717"/>
      <c r="LS1" s="717"/>
      <c r="LT1" s="717"/>
      <c r="LU1" s="14">
        <f>LL1+1</f>
        <v>36</v>
      </c>
      <c r="LW1" s="717" t="str">
        <f>LN1</f>
        <v>ENTRADAS DEL MES DE JULIO 2015</v>
      </c>
      <c r="LX1" s="717"/>
      <c r="LY1" s="717"/>
      <c r="LZ1" s="717"/>
      <c r="MA1" s="717"/>
      <c r="MB1" s="717"/>
      <c r="MC1" s="717"/>
      <c r="MD1" s="14">
        <f>LU1+1</f>
        <v>37</v>
      </c>
      <c r="MF1" s="717" t="str">
        <f>LW1</f>
        <v>ENTRADAS DEL MES DE JULIO 2015</v>
      </c>
      <c r="MG1" s="717"/>
      <c r="MH1" s="717"/>
      <c r="MI1" s="717"/>
      <c r="MJ1" s="717"/>
      <c r="MK1" s="717"/>
      <c r="ML1" s="717"/>
      <c r="MM1" s="14">
        <f>MD1+1</f>
        <v>38</v>
      </c>
      <c r="MO1" s="717" t="str">
        <f>MF1</f>
        <v>ENTRADAS DEL MES DE JULIO 2015</v>
      </c>
      <c r="MP1" s="717"/>
      <c r="MQ1" s="717"/>
      <c r="MR1" s="717"/>
      <c r="MS1" s="717"/>
      <c r="MT1" s="717"/>
      <c r="MU1" s="717"/>
      <c r="MV1" s="14">
        <f>MM1+1</f>
        <v>39</v>
      </c>
      <c r="MX1" s="717" t="str">
        <f>MO1</f>
        <v>ENTRADAS DEL MES DE JULIO 2015</v>
      </c>
      <c r="MY1" s="717"/>
      <c r="MZ1" s="717"/>
      <c r="NA1" s="717"/>
      <c r="NB1" s="717"/>
      <c r="NC1" s="717"/>
      <c r="ND1" s="717"/>
      <c r="NE1" s="14">
        <f>MV1+1</f>
        <v>40</v>
      </c>
      <c r="NG1" s="717" t="str">
        <f>MX1</f>
        <v>ENTRADAS DEL MES DE JULIO 2015</v>
      </c>
      <c r="NH1" s="717"/>
      <c r="NI1" s="717"/>
      <c r="NJ1" s="717"/>
      <c r="NK1" s="717"/>
      <c r="NL1" s="717"/>
      <c r="NM1" s="717"/>
      <c r="NN1" s="14">
        <f>NE1+1</f>
        <v>41</v>
      </c>
      <c r="NP1" s="717" t="str">
        <f>NG1</f>
        <v>ENTRADAS DEL MES DE JULIO 2015</v>
      </c>
      <c r="NQ1" s="717"/>
      <c r="NR1" s="717"/>
      <c r="NS1" s="717"/>
      <c r="NT1" s="717"/>
      <c r="NU1" s="717"/>
      <c r="NV1" s="717"/>
      <c r="NW1" s="14">
        <f>NN1+1</f>
        <v>42</v>
      </c>
      <c r="NY1" s="717" t="str">
        <f>NP1</f>
        <v>ENTRADAS DEL MES DE JULIO 2015</v>
      </c>
      <c r="NZ1" s="717"/>
      <c r="OA1" s="717"/>
      <c r="OB1" s="717"/>
      <c r="OC1" s="717"/>
      <c r="OD1" s="717"/>
      <c r="OE1" s="717"/>
      <c r="OF1" s="14">
        <f>NW1+1</f>
        <v>43</v>
      </c>
      <c r="OH1" s="717" t="str">
        <f>NY1</f>
        <v>ENTRADAS DEL MES DE JULIO 2015</v>
      </c>
      <c r="OI1" s="717"/>
      <c r="OJ1" s="717"/>
      <c r="OK1" s="717"/>
      <c r="OL1" s="717"/>
      <c r="OM1" s="717"/>
      <c r="ON1" s="717"/>
      <c r="OO1" s="14">
        <f>OF1+1</f>
        <v>44</v>
      </c>
      <c r="OQ1" s="717" t="str">
        <f>OH1</f>
        <v>ENTRADAS DEL MES DE JULIO 2015</v>
      </c>
      <c r="OR1" s="717"/>
      <c r="OS1" s="717"/>
      <c r="OT1" s="717"/>
      <c r="OU1" s="717"/>
      <c r="OV1" s="717"/>
      <c r="OW1" s="717"/>
      <c r="OX1" s="14">
        <f>OO1+1</f>
        <v>45</v>
      </c>
      <c r="OZ1" s="717" t="str">
        <f>OQ1</f>
        <v>ENTRADAS DEL MES DE JULIO 2015</v>
      </c>
      <c r="PA1" s="717"/>
      <c r="PB1" s="717"/>
      <c r="PC1" s="717"/>
      <c r="PD1" s="717"/>
      <c r="PE1" s="717"/>
      <c r="PF1" s="717"/>
      <c r="PG1" s="14">
        <f>OX1+1</f>
        <v>46</v>
      </c>
      <c r="PI1" s="717" t="str">
        <f>OZ1</f>
        <v>ENTRADAS DEL MES DE JULIO 2015</v>
      </c>
      <c r="PJ1" s="717"/>
      <c r="PK1" s="717"/>
      <c r="PL1" s="717"/>
      <c r="PM1" s="717"/>
      <c r="PN1" s="717"/>
      <c r="PO1" s="717"/>
      <c r="PP1" s="14">
        <f>PG1+1</f>
        <v>47</v>
      </c>
      <c r="PR1" s="717" t="str">
        <f>PI1</f>
        <v>ENTRADAS DEL MES DE JULIO 2015</v>
      </c>
      <c r="PS1" s="717"/>
      <c r="PT1" s="717"/>
      <c r="PU1" s="717"/>
      <c r="PV1" s="717"/>
      <c r="PW1" s="717"/>
      <c r="PX1" s="717"/>
      <c r="PY1" s="14">
        <f>PP1+1</f>
        <v>48</v>
      </c>
      <c r="QA1" s="717" t="str">
        <f>PR1</f>
        <v>ENTRADAS DEL MES DE JULIO 2015</v>
      </c>
      <c r="QB1" s="717"/>
      <c r="QC1" s="717"/>
      <c r="QD1" s="717"/>
      <c r="QE1" s="717"/>
      <c r="QF1" s="717"/>
      <c r="QG1" s="717"/>
      <c r="QH1" s="14">
        <f>PY1+1</f>
        <v>49</v>
      </c>
      <c r="QJ1" s="717" t="str">
        <f>QA1</f>
        <v>ENTRADAS DEL MES DE JULIO 2015</v>
      </c>
      <c r="QK1" s="717"/>
      <c r="QL1" s="717"/>
      <c r="QM1" s="717"/>
      <c r="QN1" s="717"/>
      <c r="QO1" s="717"/>
      <c r="QP1" s="717"/>
      <c r="QQ1" s="14">
        <f>QH1+1</f>
        <v>50</v>
      </c>
      <c r="QS1" s="717" t="str">
        <f>QJ1</f>
        <v>ENTRADAS DEL MES DE JULIO 2015</v>
      </c>
      <c r="QT1" s="717"/>
      <c r="QU1" s="717"/>
      <c r="QV1" s="717"/>
      <c r="QW1" s="717"/>
      <c r="QX1" s="717"/>
      <c r="QY1" s="717"/>
      <c r="QZ1" s="14">
        <f>QQ1+1</f>
        <v>51</v>
      </c>
      <c r="RB1" s="717" t="str">
        <f>QS1</f>
        <v>ENTRADAS DEL MES DE JULIO 2015</v>
      </c>
      <c r="RC1" s="717"/>
      <c r="RD1" s="717"/>
      <c r="RE1" s="717"/>
      <c r="RF1" s="717"/>
      <c r="RG1" s="717"/>
      <c r="RH1" s="717"/>
      <c r="RI1" s="14">
        <f>QZ1+1</f>
        <v>52</v>
      </c>
      <c r="RK1" s="717" t="str">
        <f>RB1</f>
        <v>ENTRADAS DEL MES DE JULIO 2015</v>
      </c>
      <c r="RL1" s="717"/>
      <c r="RM1" s="717"/>
      <c r="RN1" s="717"/>
      <c r="RO1" s="717"/>
      <c r="RP1" s="717"/>
      <c r="RQ1" s="717"/>
      <c r="RR1" s="14">
        <f>RI1+1</f>
        <v>53</v>
      </c>
      <c r="RT1" s="717" t="str">
        <f>RK1</f>
        <v>ENTRADAS DEL MES DE JULIO 2015</v>
      </c>
      <c r="RU1" s="717"/>
      <c r="RV1" s="717"/>
      <c r="RW1" s="717"/>
      <c r="RX1" s="717"/>
      <c r="RY1" s="717"/>
      <c r="RZ1" s="717"/>
      <c r="SA1" s="14">
        <f>RR1+1</f>
        <v>54</v>
      </c>
      <c r="SC1" s="717" t="str">
        <f>RT1</f>
        <v>ENTRADAS DEL MES DE JULIO 2015</v>
      </c>
      <c r="SD1" s="717"/>
      <c r="SE1" s="717"/>
      <c r="SF1" s="717"/>
      <c r="SG1" s="717"/>
      <c r="SH1" s="717"/>
      <c r="SI1" s="717"/>
      <c r="SJ1" s="14">
        <f>SA1+1</f>
        <v>55</v>
      </c>
      <c r="SL1" s="717" t="str">
        <f>SC1</f>
        <v>ENTRADAS DEL MES DE JULIO 2015</v>
      </c>
      <c r="SM1" s="717"/>
      <c r="SN1" s="717"/>
      <c r="SO1" s="717"/>
      <c r="SP1" s="717"/>
      <c r="SQ1" s="717"/>
      <c r="SR1" s="717"/>
      <c r="SS1" s="14">
        <f>SJ1+1</f>
        <v>56</v>
      </c>
      <c r="SU1" s="717" t="str">
        <f>SL1</f>
        <v>ENTRADAS DEL MES DE JULIO 2015</v>
      </c>
      <c r="SV1" s="717"/>
      <c r="SW1" s="717"/>
      <c r="SX1" s="717"/>
      <c r="SY1" s="717"/>
      <c r="SZ1" s="717"/>
      <c r="TA1" s="717"/>
      <c r="TB1" s="14">
        <f>SS1+1</f>
        <v>57</v>
      </c>
      <c r="TD1" s="717" t="str">
        <f>SU1</f>
        <v>ENTRADAS DEL MES DE JULIO 2015</v>
      </c>
      <c r="TE1" s="717"/>
      <c r="TF1" s="717"/>
      <c r="TG1" s="717"/>
      <c r="TH1" s="717"/>
      <c r="TI1" s="717"/>
      <c r="TJ1" s="717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8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177</v>
      </c>
    </row>
    <row r="3" spans="1:531" ht="17.25" thickTop="1" thickBot="1" x14ac:dyDescent="0.3">
      <c r="A3" s="291"/>
      <c r="B3" s="16"/>
      <c r="C3" s="16"/>
      <c r="D3" s="74"/>
      <c r="E3" s="162"/>
      <c r="F3" s="77"/>
      <c r="G3" s="15"/>
      <c r="H3" s="65"/>
      <c r="I3" s="18">
        <f>R5</f>
        <v>-13.770000000000437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FARMLAND FOODS</v>
      </c>
      <c r="C4" s="16" t="str">
        <f t="shared" si="0"/>
        <v>Farmland</v>
      </c>
      <c r="D4" s="74" t="str">
        <f t="shared" si="0"/>
        <v>PED. 5002687</v>
      </c>
      <c r="E4" s="162">
        <f t="shared" si="0"/>
        <v>42185</v>
      </c>
      <c r="F4" s="77">
        <f t="shared" si="0"/>
        <v>18210.22</v>
      </c>
      <c r="G4" s="15">
        <f t="shared" si="0"/>
        <v>22</v>
      </c>
      <c r="H4" s="65">
        <f t="shared" si="0"/>
        <v>18223.990000000002</v>
      </c>
      <c r="I4" s="18">
        <f t="shared" si="0"/>
        <v>-13.770000000000437</v>
      </c>
      <c r="K4" s="16"/>
      <c r="L4" s="16" t="s">
        <v>23</v>
      </c>
      <c r="M4" s="16"/>
      <c r="N4" s="16"/>
      <c r="O4" s="16"/>
      <c r="P4" s="16"/>
      <c r="Q4" s="265"/>
      <c r="T4" s="16"/>
      <c r="U4" s="16" t="s">
        <v>23</v>
      </c>
      <c r="V4" s="16"/>
      <c r="W4" s="16"/>
      <c r="X4" s="16"/>
      <c r="Y4" s="16"/>
      <c r="Z4" s="265"/>
      <c r="AC4" s="16"/>
      <c r="AD4" s="16" t="s">
        <v>23</v>
      </c>
      <c r="AE4" s="16"/>
      <c r="AF4" s="219"/>
      <c r="AG4" s="16"/>
      <c r="AH4" s="16"/>
      <c r="AI4" s="265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5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5"/>
      <c r="BV4" s="16"/>
      <c r="BW4" s="16" t="s">
        <v>23</v>
      </c>
      <c r="BX4" s="16"/>
      <c r="BY4" s="16"/>
      <c r="BZ4" s="16"/>
      <c r="CA4" s="16"/>
      <c r="CB4" s="265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5"/>
      <c r="CU4" s="16"/>
      <c r="CW4" s="16"/>
      <c r="CX4" s="16" t="s">
        <v>23</v>
      </c>
      <c r="CY4" s="16"/>
      <c r="CZ4" s="16"/>
      <c r="DA4" s="16"/>
      <c r="DB4" s="16"/>
      <c r="DC4" s="265"/>
      <c r="DD4" s="16"/>
      <c r="DF4" s="16"/>
      <c r="DG4" s="16" t="s">
        <v>23</v>
      </c>
      <c r="DH4" s="16"/>
      <c r="DI4" s="16"/>
      <c r="DJ4" s="16"/>
      <c r="DK4" s="16"/>
      <c r="DL4" s="265"/>
      <c r="DM4" s="16"/>
      <c r="DO4" s="16"/>
      <c r="DP4" s="16" t="s">
        <v>23</v>
      </c>
      <c r="DQ4" s="16"/>
      <c r="DR4" s="16"/>
      <c r="DS4" s="16"/>
      <c r="DT4" s="16"/>
      <c r="DU4" s="266"/>
      <c r="DV4" s="16"/>
      <c r="DX4" s="16"/>
      <c r="DY4" s="16" t="s">
        <v>23</v>
      </c>
      <c r="DZ4" s="16"/>
      <c r="EA4" s="16"/>
      <c r="EB4" s="16"/>
      <c r="EC4" s="16"/>
      <c r="ED4" s="266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5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5"/>
      <c r="FX4" s="16"/>
      <c r="FZ4" s="16"/>
      <c r="GA4" s="16" t="s">
        <v>23</v>
      </c>
      <c r="GB4" s="16"/>
      <c r="GC4" s="16"/>
      <c r="GD4" s="16"/>
      <c r="GE4" s="16"/>
      <c r="GF4" s="265"/>
      <c r="GG4" s="16"/>
      <c r="GI4" s="133"/>
      <c r="GJ4" s="16" t="s">
        <v>23</v>
      </c>
      <c r="GK4" s="16"/>
      <c r="GL4" s="16"/>
      <c r="GM4" s="16"/>
      <c r="GN4" s="16"/>
      <c r="GO4" s="265"/>
      <c r="GP4" s="15"/>
      <c r="GR4" s="16"/>
      <c r="GS4" s="16" t="s">
        <v>23</v>
      </c>
      <c r="GT4" s="16"/>
      <c r="GU4" s="16"/>
      <c r="GV4" s="16"/>
      <c r="GW4" s="16"/>
      <c r="GX4" s="265"/>
      <c r="GY4" s="16"/>
      <c r="HA4" s="16"/>
      <c r="HB4" s="16" t="s">
        <v>23</v>
      </c>
      <c r="HC4" s="16"/>
      <c r="HD4" s="16"/>
      <c r="HE4" s="16"/>
      <c r="HF4" s="16"/>
      <c r="HG4" s="265"/>
      <c r="HJ4" s="16"/>
      <c r="HK4" s="16" t="s">
        <v>23</v>
      </c>
      <c r="HL4" s="16"/>
      <c r="HM4" s="16"/>
      <c r="HN4" s="16"/>
      <c r="HO4" s="16"/>
      <c r="HP4" s="265"/>
      <c r="HS4" s="16"/>
      <c r="HT4" s="16" t="s">
        <v>23</v>
      </c>
      <c r="HU4" s="16"/>
      <c r="HV4" s="16"/>
      <c r="HW4" s="16"/>
      <c r="HX4" s="16"/>
      <c r="HY4" s="265"/>
      <c r="IB4" s="16"/>
      <c r="IC4" s="16" t="s">
        <v>23</v>
      </c>
      <c r="ID4" s="16"/>
      <c r="IE4" s="16"/>
      <c r="IF4" s="16"/>
      <c r="IG4" s="16"/>
      <c r="IH4" s="265"/>
      <c r="II4" s="207"/>
      <c r="IJ4" s="16"/>
      <c r="IK4" s="16"/>
      <c r="IL4" s="16" t="s">
        <v>23</v>
      </c>
      <c r="IM4" s="16"/>
      <c r="IN4" s="16"/>
      <c r="IO4" s="16"/>
      <c r="IP4" s="16"/>
      <c r="IQ4" s="265"/>
      <c r="IR4" s="16"/>
      <c r="IT4" s="16"/>
      <c r="IU4" s="16" t="s">
        <v>23</v>
      </c>
      <c r="IV4" s="16"/>
      <c r="IW4" s="16"/>
      <c r="IX4" s="16"/>
      <c r="IY4" s="16"/>
      <c r="IZ4" s="265"/>
      <c r="JA4" s="26"/>
      <c r="JC4" s="16"/>
      <c r="JD4" s="16" t="s">
        <v>23</v>
      </c>
      <c r="JE4" s="16"/>
      <c r="JF4" s="16"/>
      <c r="JG4" s="16"/>
      <c r="JH4" s="16"/>
      <c r="JI4" s="265"/>
      <c r="JJ4" s="16"/>
      <c r="JL4" s="16"/>
      <c r="JM4" s="16" t="s">
        <v>23</v>
      </c>
      <c r="JN4" s="16"/>
      <c r="JO4" s="16"/>
      <c r="JP4" s="16"/>
      <c r="JQ4" s="133"/>
      <c r="JR4" s="124"/>
      <c r="JS4" s="279"/>
      <c r="JU4" s="16"/>
      <c r="JV4" s="16" t="s">
        <v>23</v>
      </c>
      <c r="JW4" s="16"/>
      <c r="JX4" s="16"/>
      <c r="JY4" s="16"/>
      <c r="JZ4" s="16"/>
      <c r="KA4" s="265"/>
      <c r="KB4" s="133"/>
      <c r="KD4" s="16"/>
      <c r="KE4" s="16" t="s">
        <v>23</v>
      </c>
      <c r="KF4" s="16"/>
      <c r="KG4" s="16"/>
      <c r="KH4" s="16"/>
      <c r="KI4" s="133"/>
      <c r="KJ4" s="265"/>
      <c r="KK4" s="207"/>
      <c r="KM4" s="16"/>
      <c r="KN4" s="16" t="s">
        <v>23</v>
      </c>
      <c r="KO4" s="16"/>
      <c r="KP4" s="16"/>
      <c r="KQ4" s="16"/>
      <c r="KR4" s="16"/>
      <c r="KS4" s="265"/>
      <c r="KT4" s="133"/>
      <c r="KV4" s="16"/>
      <c r="KW4" s="16" t="s">
        <v>23</v>
      </c>
      <c r="KX4" s="16"/>
      <c r="KY4" s="16"/>
      <c r="KZ4" s="16"/>
      <c r="LA4" s="16"/>
      <c r="LB4" s="265"/>
      <c r="LC4" s="133"/>
      <c r="LE4" s="16"/>
      <c r="LF4" s="16" t="s">
        <v>23</v>
      </c>
      <c r="LG4" s="16"/>
      <c r="LH4" s="16"/>
      <c r="LI4" s="16"/>
      <c r="LJ4" s="16"/>
      <c r="LK4" s="265"/>
      <c r="LL4" s="133"/>
      <c r="LN4" s="16"/>
      <c r="LO4" s="16" t="s">
        <v>23</v>
      </c>
      <c r="LP4" s="16"/>
      <c r="LQ4" s="16"/>
      <c r="LR4" s="16"/>
      <c r="LS4" s="16"/>
      <c r="LT4" s="265"/>
      <c r="LW4" s="16"/>
      <c r="LX4" s="16" t="s">
        <v>23</v>
      </c>
      <c r="LY4" s="16"/>
      <c r="LZ4" s="16"/>
      <c r="MA4" s="16"/>
      <c r="MB4" s="16"/>
      <c r="MC4" s="265"/>
      <c r="MF4" s="16"/>
      <c r="MG4" s="16" t="s">
        <v>23</v>
      </c>
      <c r="MH4" s="16"/>
      <c r="MI4" s="16"/>
      <c r="MJ4" s="16"/>
      <c r="MK4" s="16"/>
      <c r="ML4" s="265"/>
      <c r="MO4" s="16"/>
      <c r="MP4" s="16" t="s">
        <v>23</v>
      </c>
      <c r="MQ4" s="16"/>
      <c r="MR4" s="16"/>
      <c r="MS4" s="16"/>
      <c r="MT4" s="16"/>
      <c r="MU4" s="265"/>
      <c r="MX4" s="16"/>
      <c r="MY4" s="16" t="s">
        <v>23</v>
      </c>
      <c r="MZ4" s="16"/>
      <c r="NA4" s="16"/>
      <c r="NB4" s="16"/>
      <c r="NC4" s="16"/>
      <c r="ND4" s="265"/>
      <c r="NG4" s="16"/>
      <c r="NH4" s="16" t="s">
        <v>23</v>
      </c>
      <c r="NI4" s="16"/>
      <c r="NJ4" s="16"/>
      <c r="NK4" s="16"/>
      <c r="NL4" s="16"/>
      <c r="NM4" s="265"/>
      <c r="NP4" s="16"/>
      <c r="NQ4" s="16" t="s">
        <v>23</v>
      </c>
      <c r="NR4" s="16"/>
      <c r="NS4" s="16"/>
      <c r="NT4" s="16"/>
      <c r="NU4" s="16"/>
      <c r="NV4" s="265"/>
      <c r="NY4" s="16"/>
      <c r="NZ4" s="16" t="s">
        <v>23</v>
      </c>
      <c r="OA4" s="16"/>
      <c r="OB4" s="16"/>
      <c r="OC4" s="16"/>
      <c r="OD4" s="16"/>
      <c r="OE4" s="265"/>
      <c r="OH4" s="16"/>
      <c r="OI4" s="16" t="s">
        <v>23</v>
      </c>
      <c r="OJ4" s="16"/>
      <c r="OK4" s="16"/>
      <c r="OL4" s="16"/>
      <c r="OM4" s="16"/>
      <c r="ON4" s="265"/>
      <c r="OQ4" s="16"/>
      <c r="OR4" s="16" t="s">
        <v>23</v>
      </c>
      <c r="OS4" s="16"/>
      <c r="OT4" s="16"/>
      <c r="OU4" s="16"/>
      <c r="OV4" s="16"/>
      <c r="OW4" s="265"/>
      <c r="OZ4" s="16"/>
      <c r="PA4" s="16" t="s">
        <v>23</v>
      </c>
      <c r="PB4" s="16"/>
      <c r="PC4" s="16"/>
      <c r="PD4" s="16"/>
      <c r="PE4" s="16"/>
      <c r="PF4" s="265"/>
      <c r="PI4" s="16"/>
      <c r="PJ4" s="16" t="s">
        <v>23</v>
      </c>
      <c r="PK4" s="16"/>
      <c r="PL4" s="16"/>
      <c r="PM4" s="16"/>
      <c r="PN4" s="16"/>
      <c r="PO4" s="265"/>
      <c r="PR4" s="16"/>
      <c r="PS4" s="16" t="s">
        <v>23</v>
      </c>
      <c r="PT4" s="16"/>
      <c r="PU4" s="16"/>
      <c r="PV4" s="16"/>
      <c r="PW4" s="16"/>
      <c r="PX4" s="265"/>
      <c r="QA4" s="16"/>
      <c r="QB4" s="16" t="s">
        <v>23</v>
      </c>
      <c r="QC4" s="16"/>
      <c r="QD4" s="16"/>
      <c r="QE4" s="16"/>
      <c r="QF4" s="16"/>
      <c r="QG4" s="265"/>
      <c r="QJ4" s="16"/>
      <c r="QK4" s="16" t="s">
        <v>23</v>
      </c>
      <c r="QL4" s="16"/>
      <c r="QM4" s="16"/>
      <c r="QN4" s="16"/>
      <c r="QO4" s="16"/>
      <c r="QP4" s="265"/>
      <c r="QS4" s="16"/>
      <c r="QT4" s="16" t="s">
        <v>23</v>
      </c>
      <c r="QU4" s="16"/>
      <c r="QV4" s="16"/>
      <c r="QW4" s="16"/>
      <c r="QX4" s="16"/>
      <c r="QY4" s="265"/>
      <c r="RB4" s="16"/>
      <c r="RC4" s="16" t="s">
        <v>23</v>
      </c>
      <c r="RD4" s="16"/>
      <c r="RE4" s="16"/>
      <c r="RF4" s="16"/>
      <c r="RG4" s="16"/>
      <c r="RH4" s="265"/>
      <c r="RK4" s="16"/>
      <c r="RL4" s="16" t="s">
        <v>23</v>
      </c>
      <c r="RM4" s="16"/>
      <c r="RN4" s="16"/>
      <c r="RO4" s="16"/>
      <c r="RP4" s="16"/>
      <c r="RQ4" s="265"/>
      <c r="RT4" s="16"/>
      <c r="RU4" s="16" t="s">
        <v>23</v>
      </c>
      <c r="RV4" s="16"/>
      <c r="RW4" s="16"/>
      <c r="RX4" s="16"/>
      <c r="RY4" s="16"/>
      <c r="RZ4" s="265"/>
      <c r="SC4" s="16"/>
      <c r="SD4" s="16" t="s">
        <v>23</v>
      </c>
      <c r="SE4" s="16"/>
      <c r="SF4" s="16"/>
      <c r="SG4" s="16"/>
      <c r="SH4" s="16"/>
      <c r="SI4" s="265"/>
      <c r="SL4" s="16"/>
      <c r="SM4" s="16" t="s">
        <v>23</v>
      </c>
      <c r="SN4" s="16"/>
      <c r="SO4" s="16"/>
      <c r="SP4" s="16"/>
      <c r="SQ4" s="16"/>
      <c r="SR4" s="265"/>
      <c r="SU4" s="16"/>
      <c r="SV4" s="16" t="s">
        <v>23</v>
      </c>
      <c r="SW4" s="16"/>
      <c r="SX4" s="16"/>
      <c r="SY4" s="16"/>
      <c r="SZ4" s="16"/>
      <c r="TA4" s="265"/>
      <c r="TD4" s="16"/>
      <c r="TE4" s="16" t="s">
        <v>23</v>
      </c>
      <c r="TF4" s="16"/>
      <c r="TG4" s="16"/>
      <c r="TH4" s="16"/>
      <c r="TI4" s="16"/>
      <c r="TJ4" s="265"/>
    </row>
    <row r="5" spans="1:531" s="131" customFormat="1" x14ac:dyDescent="0.25">
      <c r="A5" s="310">
        <v>2</v>
      </c>
      <c r="B5" s="133" t="str">
        <f t="shared" ref="B5:I5" si="1">T5</f>
        <v>SMITHFIELD FARMLAND</v>
      </c>
      <c r="C5" s="133" t="str">
        <f t="shared" si="1"/>
        <v>Farmland</v>
      </c>
      <c r="D5" s="199" t="str">
        <f t="shared" si="1"/>
        <v>PED. 5002693</v>
      </c>
      <c r="E5" s="300">
        <f t="shared" si="1"/>
        <v>42186</v>
      </c>
      <c r="F5" s="171">
        <f t="shared" si="1"/>
        <v>17895.66</v>
      </c>
      <c r="G5" s="124">
        <f t="shared" si="1"/>
        <v>22</v>
      </c>
      <c r="H5" s="65">
        <f t="shared" si="1"/>
        <v>17921.099999999999</v>
      </c>
      <c r="I5" s="207">
        <f t="shared" si="1"/>
        <v>-25.43999999999869</v>
      </c>
      <c r="K5" s="133" t="s">
        <v>219</v>
      </c>
      <c r="L5" s="578" t="s">
        <v>85</v>
      </c>
      <c r="M5" s="199" t="s">
        <v>220</v>
      </c>
      <c r="N5" s="299">
        <v>42185</v>
      </c>
      <c r="O5" s="171">
        <v>18210.22</v>
      </c>
      <c r="P5" s="124">
        <v>22</v>
      </c>
      <c r="Q5" s="651">
        <v>18223.990000000002</v>
      </c>
      <c r="R5" s="311">
        <f>O5-Q5</f>
        <v>-13.770000000000437</v>
      </c>
      <c r="T5" s="133" t="s">
        <v>44</v>
      </c>
      <c r="U5" s="383" t="s">
        <v>85</v>
      </c>
      <c r="V5" s="272" t="s">
        <v>284</v>
      </c>
      <c r="W5" s="300">
        <v>42186</v>
      </c>
      <c r="X5" s="171">
        <v>17895.66</v>
      </c>
      <c r="Y5" s="124">
        <v>22</v>
      </c>
      <c r="Z5" s="65">
        <v>17921.099999999999</v>
      </c>
      <c r="AA5" s="311">
        <f>X5-Z5</f>
        <v>-25.43999999999869</v>
      </c>
      <c r="AC5" s="133" t="s">
        <v>285</v>
      </c>
      <c r="AD5" s="383" t="s">
        <v>85</v>
      </c>
      <c r="AE5" s="231" t="s">
        <v>289</v>
      </c>
      <c r="AF5" s="300">
        <v>42187</v>
      </c>
      <c r="AG5" s="171">
        <v>13941.66</v>
      </c>
      <c r="AH5" s="124">
        <v>16</v>
      </c>
      <c r="AI5" s="651">
        <v>13806.2</v>
      </c>
      <c r="AJ5" s="311">
        <f>AG5-AI5</f>
        <v>135.45999999999913</v>
      </c>
      <c r="AL5" s="133" t="s">
        <v>286</v>
      </c>
      <c r="AM5" s="602" t="s">
        <v>287</v>
      </c>
      <c r="AN5" s="272" t="s">
        <v>288</v>
      </c>
      <c r="AO5" s="300">
        <v>42187</v>
      </c>
      <c r="AP5" s="171">
        <v>19215.080000000002</v>
      </c>
      <c r="AQ5" s="124">
        <v>19</v>
      </c>
      <c r="AR5" s="656">
        <v>19263</v>
      </c>
      <c r="AS5" s="311">
        <f>AP5-AR5</f>
        <v>-47.919999999998254</v>
      </c>
      <c r="AU5" s="133" t="s">
        <v>296</v>
      </c>
      <c r="AV5" s="421" t="s">
        <v>297</v>
      </c>
      <c r="AW5" s="272" t="s">
        <v>298</v>
      </c>
      <c r="AX5" s="300">
        <v>42188</v>
      </c>
      <c r="AY5" s="171">
        <v>19597.599999999999</v>
      </c>
      <c r="AZ5" s="124">
        <v>21</v>
      </c>
      <c r="BA5" s="651">
        <v>19606.8</v>
      </c>
      <c r="BB5" s="311">
        <f>AY5-BA5</f>
        <v>-9.2000000000007276</v>
      </c>
      <c r="BD5" s="133" t="s">
        <v>44</v>
      </c>
      <c r="BE5" s="421" t="s">
        <v>487</v>
      </c>
      <c r="BF5" s="231" t="s">
        <v>299</v>
      </c>
      <c r="BG5" s="299">
        <v>42188</v>
      </c>
      <c r="BH5" s="171">
        <v>18606.52</v>
      </c>
      <c r="BI5" s="124">
        <v>20</v>
      </c>
      <c r="BJ5" s="651">
        <v>18623.400000000001</v>
      </c>
      <c r="BK5" s="311">
        <f>BH5-BJ5</f>
        <v>-16.880000000001019</v>
      </c>
      <c r="BM5" s="133" t="s">
        <v>43</v>
      </c>
      <c r="BN5" s="421" t="s">
        <v>297</v>
      </c>
      <c r="BO5" s="199" t="s">
        <v>300</v>
      </c>
      <c r="BP5" s="299">
        <v>42188</v>
      </c>
      <c r="BQ5" s="171">
        <v>19271.93</v>
      </c>
      <c r="BR5" s="124">
        <v>21</v>
      </c>
      <c r="BS5" s="65">
        <v>19275.900000000001</v>
      </c>
      <c r="BT5" s="311">
        <f>BQ5-BS5</f>
        <v>-3.9700000000011642</v>
      </c>
      <c r="BV5" s="133" t="s">
        <v>301</v>
      </c>
      <c r="BW5" s="602" t="s">
        <v>287</v>
      </c>
      <c r="BX5" s="199" t="s">
        <v>302</v>
      </c>
      <c r="BY5" s="300">
        <v>42189</v>
      </c>
      <c r="BZ5" s="171">
        <v>17621.759999999998</v>
      </c>
      <c r="CA5" s="124">
        <v>18</v>
      </c>
      <c r="CB5" s="651">
        <v>17598.32</v>
      </c>
      <c r="CC5" s="311">
        <f>BZ5-CB5</f>
        <v>23.43999999999869</v>
      </c>
      <c r="CE5" s="133" t="s">
        <v>43</v>
      </c>
      <c r="CF5" s="421" t="s">
        <v>297</v>
      </c>
      <c r="CG5" s="199" t="s">
        <v>303</v>
      </c>
      <c r="CH5" s="300">
        <v>42189</v>
      </c>
      <c r="CI5" s="171">
        <v>19202.03</v>
      </c>
      <c r="CJ5" s="124">
        <v>21</v>
      </c>
      <c r="CK5" s="651">
        <v>19267.5</v>
      </c>
      <c r="CL5" s="311">
        <f>CI5-CK5</f>
        <v>-65.470000000001164</v>
      </c>
      <c r="CN5" s="133" t="s">
        <v>304</v>
      </c>
      <c r="CO5" s="383" t="s">
        <v>85</v>
      </c>
      <c r="CP5" s="199" t="s">
        <v>305</v>
      </c>
      <c r="CQ5" s="300">
        <v>42189</v>
      </c>
      <c r="CR5" s="171">
        <v>17861.080000000002</v>
      </c>
      <c r="CS5" s="124">
        <v>22</v>
      </c>
      <c r="CT5" s="651">
        <v>17917</v>
      </c>
      <c r="CU5" s="311">
        <f>CR5-CT5</f>
        <v>-55.919999999998254</v>
      </c>
      <c r="CW5" s="133" t="s">
        <v>44</v>
      </c>
      <c r="CX5" s="383" t="s">
        <v>85</v>
      </c>
      <c r="CY5" s="272" t="s">
        <v>306</v>
      </c>
      <c r="CZ5" s="300">
        <v>42192</v>
      </c>
      <c r="DA5" s="171">
        <v>18907.45</v>
      </c>
      <c r="DB5" s="124">
        <v>21</v>
      </c>
      <c r="DC5" s="651">
        <v>18828.57</v>
      </c>
      <c r="DD5" s="311">
        <f>DA5-DC5</f>
        <v>78.880000000001019</v>
      </c>
      <c r="DF5" s="133" t="s">
        <v>44</v>
      </c>
      <c r="DG5" s="383" t="s">
        <v>85</v>
      </c>
      <c r="DH5" s="231" t="s">
        <v>307</v>
      </c>
      <c r="DI5" s="299">
        <v>42192</v>
      </c>
      <c r="DJ5" s="171">
        <v>18461.080000000002</v>
      </c>
      <c r="DK5" s="124">
        <v>20</v>
      </c>
      <c r="DL5" s="651">
        <v>18518.34</v>
      </c>
      <c r="DM5" s="311">
        <f>DJ5-DL5</f>
        <v>-57.259999999998399</v>
      </c>
      <c r="DO5" s="133" t="s">
        <v>308</v>
      </c>
      <c r="DP5" s="383" t="s">
        <v>85</v>
      </c>
      <c r="DQ5" s="199" t="s">
        <v>309</v>
      </c>
      <c r="DR5" s="299">
        <v>42193</v>
      </c>
      <c r="DS5" s="171">
        <v>18769.29</v>
      </c>
      <c r="DT5" s="124">
        <v>21</v>
      </c>
      <c r="DU5" s="651">
        <v>18650.330000000002</v>
      </c>
      <c r="DV5" s="311">
        <f>DS5-DU5</f>
        <v>118.95999999999913</v>
      </c>
      <c r="DX5" s="133" t="s">
        <v>43</v>
      </c>
      <c r="DY5" s="421" t="s">
        <v>297</v>
      </c>
      <c r="DZ5" s="199" t="s">
        <v>312</v>
      </c>
      <c r="EA5" s="299">
        <v>42194</v>
      </c>
      <c r="EB5" s="171">
        <v>19376.55</v>
      </c>
      <c r="EC5" s="124">
        <v>21</v>
      </c>
      <c r="ED5" s="651">
        <v>19413.5</v>
      </c>
      <c r="EE5" s="311">
        <f>EB5-ED5</f>
        <v>-36.950000000000728</v>
      </c>
      <c r="EG5" s="133" t="s">
        <v>43</v>
      </c>
      <c r="EH5" s="421" t="s">
        <v>297</v>
      </c>
      <c r="EI5" s="231" t="s">
        <v>313</v>
      </c>
      <c r="EJ5" s="299">
        <v>42195</v>
      </c>
      <c r="EK5" s="171">
        <v>19242.03</v>
      </c>
      <c r="EL5" s="124">
        <v>21</v>
      </c>
      <c r="EM5" s="673">
        <v>19313.900000000001</v>
      </c>
      <c r="EN5" s="311">
        <f>EK5-EM5</f>
        <v>-71.870000000002619</v>
      </c>
      <c r="EP5" s="133" t="s">
        <v>314</v>
      </c>
      <c r="EQ5" s="421" t="s">
        <v>297</v>
      </c>
      <c r="ER5" s="231" t="s">
        <v>315</v>
      </c>
      <c r="ES5" s="299">
        <v>42196</v>
      </c>
      <c r="ET5" s="171">
        <v>19514.75</v>
      </c>
      <c r="EU5" s="124">
        <v>21</v>
      </c>
      <c r="EV5" s="673">
        <v>19526.2</v>
      </c>
      <c r="EW5" s="311">
        <f>ET5-EV5</f>
        <v>-11.450000000000728</v>
      </c>
      <c r="EY5" s="133" t="s">
        <v>316</v>
      </c>
      <c r="EZ5" s="602" t="s">
        <v>287</v>
      </c>
      <c r="FA5" s="231" t="s">
        <v>317</v>
      </c>
      <c r="FB5" s="299">
        <v>42196</v>
      </c>
      <c r="FC5" s="171">
        <v>18639.080000000002</v>
      </c>
      <c r="FD5" s="124">
        <v>19</v>
      </c>
      <c r="FE5" s="651">
        <v>18700.57</v>
      </c>
      <c r="FF5" s="311">
        <f>FC5-FE5</f>
        <v>-61.489999999997963</v>
      </c>
      <c r="FH5" s="133" t="s">
        <v>318</v>
      </c>
      <c r="FI5" s="383" t="s">
        <v>320</v>
      </c>
      <c r="FJ5" s="199" t="s">
        <v>319</v>
      </c>
      <c r="FK5" s="299">
        <v>42197</v>
      </c>
      <c r="FL5" s="171">
        <v>18213.78</v>
      </c>
      <c r="FM5" s="124">
        <v>20</v>
      </c>
      <c r="FN5" s="651">
        <v>18231.28</v>
      </c>
      <c r="FO5" s="311">
        <f>FL5-FN5</f>
        <v>-17.5</v>
      </c>
      <c r="FQ5" s="133" t="s">
        <v>43</v>
      </c>
      <c r="FR5" s="421" t="s">
        <v>297</v>
      </c>
      <c r="FS5" s="199" t="s">
        <v>321</v>
      </c>
      <c r="FT5" s="299">
        <v>42197</v>
      </c>
      <c r="FU5" s="171">
        <v>19340.2</v>
      </c>
      <c r="FV5" s="124">
        <v>21</v>
      </c>
      <c r="FW5" s="651">
        <v>19373.8</v>
      </c>
      <c r="FX5" s="311">
        <f>FU5-FW5</f>
        <v>-33.599999999998545</v>
      </c>
      <c r="FZ5" s="133" t="s">
        <v>44</v>
      </c>
      <c r="GA5" s="383" t="s">
        <v>85</v>
      </c>
      <c r="GB5" s="231" t="s">
        <v>322</v>
      </c>
      <c r="GC5" s="299">
        <v>42199</v>
      </c>
      <c r="GD5" s="171">
        <v>18440.2</v>
      </c>
      <c r="GE5" s="124">
        <v>20</v>
      </c>
      <c r="GF5" s="673">
        <v>18719.73</v>
      </c>
      <c r="GG5" s="311">
        <f>GD5-GF5</f>
        <v>-279.52999999999884</v>
      </c>
      <c r="GI5" s="133" t="s">
        <v>44</v>
      </c>
      <c r="GJ5" s="383" t="s">
        <v>85</v>
      </c>
      <c r="GK5" s="231" t="s">
        <v>323</v>
      </c>
      <c r="GL5" s="300">
        <v>42199</v>
      </c>
      <c r="GM5" s="171">
        <v>18206.09</v>
      </c>
      <c r="GN5" s="124">
        <v>20</v>
      </c>
      <c r="GO5" s="651">
        <v>18415.53</v>
      </c>
      <c r="GP5" s="311">
        <f>GM5-GO5</f>
        <v>-209.43999999999869</v>
      </c>
      <c r="GR5" s="133" t="s">
        <v>44</v>
      </c>
      <c r="GS5" s="383" t="s">
        <v>85</v>
      </c>
      <c r="GT5" s="199" t="s">
        <v>327</v>
      </c>
      <c r="GU5" s="300">
        <v>42200</v>
      </c>
      <c r="GV5" s="171">
        <v>19033.39</v>
      </c>
      <c r="GW5" s="124">
        <v>21</v>
      </c>
      <c r="GX5" s="651">
        <v>19235.84</v>
      </c>
      <c r="GY5" s="311">
        <f>GV5-GX5</f>
        <v>-202.45000000000073</v>
      </c>
      <c r="HA5" s="133" t="s">
        <v>43</v>
      </c>
      <c r="HB5" s="421" t="s">
        <v>297</v>
      </c>
      <c r="HC5" s="199" t="s">
        <v>332</v>
      </c>
      <c r="HD5" s="300">
        <v>42201</v>
      </c>
      <c r="HE5" s="171">
        <v>19712.05</v>
      </c>
      <c r="HF5" s="124">
        <v>21</v>
      </c>
      <c r="HG5" s="651">
        <v>19713.2</v>
      </c>
      <c r="HH5" s="311">
        <f>HE5-HG5</f>
        <v>-1.1500000000014552</v>
      </c>
      <c r="HJ5" s="133" t="s">
        <v>343</v>
      </c>
      <c r="HK5" s="618" t="s">
        <v>58</v>
      </c>
      <c r="HL5" s="231" t="s">
        <v>356</v>
      </c>
      <c r="HM5" s="300">
        <v>42201</v>
      </c>
      <c r="HN5" s="171">
        <v>19032.84</v>
      </c>
      <c r="HO5" s="124">
        <v>21</v>
      </c>
      <c r="HP5" s="651">
        <v>19190.93</v>
      </c>
      <c r="HQ5" s="311">
        <f>HN5-HP5</f>
        <v>-158.09000000000015</v>
      </c>
      <c r="HS5" s="133" t="s">
        <v>43</v>
      </c>
      <c r="HT5" s="421" t="s">
        <v>297</v>
      </c>
      <c r="HU5" s="231" t="s">
        <v>333</v>
      </c>
      <c r="HV5" s="300">
        <v>42202</v>
      </c>
      <c r="HW5" s="171">
        <v>19536.63</v>
      </c>
      <c r="HX5" s="124">
        <v>21</v>
      </c>
      <c r="HY5" s="651">
        <v>19621.5</v>
      </c>
      <c r="HZ5" s="311">
        <f>HW5-HY5</f>
        <v>-84.869999999998981</v>
      </c>
      <c r="IB5" s="280" t="s">
        <v>329</v>
      </c>
      <c r="IC5" s="615" t="s">
        <v>330</v>
      </c>
      <c r="ID5" s="231" t="s">
        <v>331</v>
      </c>
      <c r="IE5" s="300">
        <v>42203</v>
      </c>
      <c r="IF5" s="171">
        <v>14110.89</v>
      </c>
      <c r="IG5" s="124">
        <v>14</v>
      </c>
      <c r="IH5" s="651">
        <v>13888.24</v>
      </c>
      <c r="II5" s="311">
        <f>IF5-IH5</f>
        <v>222.64999999999964</v>
      </c>
      <c r="IK5" s="280" t="s">
        <v>43</v>
      </c>
      <c r="IL5" s="421" t="s">
        <v>297</v>
      </c>
      <c r="IM5" s="199" t="s">
        <v>334</v>
      </c>
      <c r="IN5" s="300">
        <v>42203</v>
      </c>
      <c r="IO5" s="171">
        <v>19369.29</v>
      </c>
      <c r="IP5" s="124">
        <v>21</v>
      </c>
      <c r="IQ5" s="651">
        <v>19421.099999999999</v>
      </c>
      <c r="IR5" s="311">
        <f>IO5-IQ5</f>
        <v>-51.809999999997672</v>
      </c>
      <c r="IT5" s="133" t="s">
        <v>314</v>
      </c>
      <c r="IU5" s="421" t="s">
        <v>297</v>
      </c>
      <c r="IV5" s="199" t="s">
        <v>335</v>
      </c>
      <c r="IW5" s="300">
        <v>42203</v>
      </c>
      <c r="IX5" s="171">
        <v>19470.169999999998</v>
      </c>
      <c r="IY5" s="124">
        <v>21</v>
      </c>
      <c r="IZ5" s="651">
        <v>19482.7</v>
      </c>
      <c r="JA5" s="311">
        <f>IX5-IZ5</f>
        <v>-12.530000000002474</v>
      </c>
      <c r="JC5" s="133" t="s">
        <v>316</v>
      </c>
      <c r="JD5" s="602" t="s">
        <v>287</v>
      </c>
      <c r="JE5" s="272" t="s">
        <v>336</v>
      </c>
      <c r="JF5" s="300">
        <v>42203</v>
      </c>
      <c r="JG5" s="171">
        <v>19450</v>
      </c>
      <c r="JH5" s="124">
        <v>19</v>
      </c>
      <c r="JI5" s="651">
        <v>18993</v>
      </c>
      <c r="JJ5" s="311">
        <f>JG5-JI5</f>
        <v>457</v>
      </c>
      <c r="JL5" s="133" t="s">
        <v>44</v>
      </c>
      <c r="JM5" s="383" t="s">
        <v>85</v>
      </c>
      <c r="JN5" s="231" t="s">
        <v>337</v>
      </c>
      <c r="JO5" s="299">
        <v>42203</v>
      </c>
      <c r="JP5" s="171">
        <v>19101.97</v>
      </c>
      <c r="JQ5" s="124">
        <v>21</v>
      </c>
      <c r="JR5" s="651">
        <v>19145.68</v>
      </c>
      <c r="JS5" s="311">
        <f>JP5-JR5</f>
        <v>-43.709999999999127</v>
      </c>
      <c r="JU5" s="133" t="s">
        <v>342</v>
      </c>
      <c r="JV5" s="617" t="s">
        <v>42</v>
      </c>
      <c r="JW5" s="199" t="s">
        <v>331</v>
      </c>
      <c r="JX5" s="299">
        <v>42205</v>
      </c>
      <c r="JY5" s="171">
        <v>9111.43</v>
      </c>
      <c r="JZ5" s="124">
        <v>10</v>
      </c>
      <c r="KA5" s="651">
        <v>9155.4</v>
      </c>
      <c r="KB5" s="311">
        <f>JY5-KA5</f>
        <v>-43.969999999999345</v>
      </c>
      <c r="KD5" s="280" t="s">
        <v>343</v>
      </c>
      <c r="KE5" s="612" t="s">
        <v>344</v>
      </c>
      <c r="KF5" s="199" t="s">
        <v>331</v>
      </c>
      <c r="KG5" s="300">
        <v>42206</v>
      </c>
      <c r="KH5" s="171">
        <v>18517.060000000001</v>
      </c>
      <c r="KI5" s="124">
        <v>22</v>
      </c>
      <c r="KJ5" s="651">
        <v>18515.8</v>
      </c>
      <c r="KK5" s="311">
        <f>KH5-KJ5</f>
        <v>1.2600000000020373</v>
      </c>
      <c r="KM5" s="280" t="s">
        <v>44</v>
      </c>
      <c r="KN5" s="383" t="s">
        <v>85</v>
      </c>
      <c r="KO5" s="199" t="s">
        <v>345</v>
      </c>
      <c r="KP5" s="300">
        <v>42206</v>
      </c>
      <c r="KQ5" s="171">
        <v>17415.21</v>
      </c>
      <c r="KR5" s="124">
        <v>22</v>
      </c>
      <c r="KS5" s="651">
        <v>17382.32</v>
      </c>
      <c r="KT5" s="311">
        <f>KQ5-KS5</f>
        <v>32.889999999999418</v>
      </c>
      <c r="KV5" s="133" t="s">
        <v>44</v>
      </c>
      <c r="KW5" s="383" t="s">
        <v>85</v>
      </c>
      <c r="KX5" s="199" t="s">
        <v>346</v>
      </c>
      <c r="KY5" s="300">
        <v>42206</v>
      </c>
      <c r="KZ5" s="171">
        <v>18172.48</v>
      </c>
      <c r="LA5" s="124">
        <v>22</v>
      </c>
      <c r="LB5" s="651">
        <v>18217.240000000002</v>
      </c>
      <c r="LC5" s="311">
        <f>KZ5-LB5</f>
        <v>-44.760000000002037</v>
      </c>
      <c r="LE5" s="280" t="s">
        <v>44</v>
      </c>
      <c r="LF5" s="618" t="s">
        <v>58</v>
      </c>
      <c r="LG5" s="199" t="s">
        <v>348</v>
      </c>
      <c r="LH5" s="300">
        <v>42207</v>
      </c>
      <c r="LI5" s="171">
        <v>19228.830000000002</v>
      </c>
      <c r="LJ5" s="124">
        <v>21</v>
      </c>
      <c r="LK5" s="651">
        <v>19228.080000000002</v>
      </c>
      <c r="LL5" s="311">
        <f>LI5-LK5</f>
        <v>0.75</v>
      </c>
      <c r="LN5" s="133" t="s">
        <v>43</v>
      </c>
      <c r="LO5" s="421" t="s">
        <v>297</v>
      </c>
      <c r="LP5" s="199" t="s">
        <v>349</v>
      </c>
      <c r="LQ5" s="300">
        <v>42208</v>
      </c>
      <c r="LR5" s="171">
        <v>19355.599999999999</v>
      </c>
      <c r="LS5" s="124">
        <v>21</v>
      </c>
      <c r="LT5" s="651">
        <v>19420</v>
      </c>
      <c r="LU5" s="311">
        <f>LR5-LT5</f>
        <v>-64.400000000001455</v>
      </c>
      <c r="LW5" s="133" t="s">
        <v>343</v>
      </c>
      <c r="LX5" s="383" t="s">
        <v>350</v>
      </c>
      <c r="LY5" s="199" t="s">
        <v>351</v>
      </c>
      <c r="LZ5" s="300">
        <v>42208</v>
      </c>
      <c r="MA5" s="171">
        <v>18601.599999999999</v>
      </c>
      <c r="MB5" s="124">
        <v>22</v>
      </c>
      <c r="MC5" s="651">
        <v>18628.11</v>
      </c>
      <c r="MD5" s="311">
        <f>MA5-MC5</f>
        <v>-26.510000000002037</v>
      </c>
      <c r="MF5" s="133" t="s">
        <v>43</v>
      </c>
      <c r="MG5" s="421" t="s">
        <v>297</v>
      </c>
      <c r="MH5" s="231" t="s">
        <v>352</v>
      </c>
      <c r="MI5" s="300">
        <v>42209</v>
      </c>
      <c r="MJ5" s="171">
        <v>19624.79</v>
      </c>
      <c r="MK5" s="124">
        <v>21</v>
      </c>
      <c r="ML5" s="651">
        <v>19700.8</v>
      </c>
      <c r="MM5" s="311">
        <f>MJ5-ML5</f>
        <v>-76.009999999998399</v>
      </c>
      <c r="MO5" s="133" t="s">
        <v>43</v>
      </c>
      <c r="MP5" s="421" t="s">
        <v>297</v>
      </c>
      <c r="MQ5" s="199" t="s">
        <v>353</v>
      </c>
      <c r="MR5" s="300">
        <v>42210</v>
      </c>
      <c r="MS5" s="171">
        <v>19649.27</v>
      </c>
      <c r="MT5" s="124">
        <v>21</v>
      </c>
      <c r="MU5" s="651">
        <v>19577.8</v>
      </c>
      <c r="MV5" s="311">
        <f>MS5-MU5</f>
        <v>71.470000000001164</v>
      </c>
      <c r="MX5" s="133" t="s">
        <v>43</v>
      </c>
      <c r="MY5" s="421" t="s">
        <v>297</v>
      </c>
      <c r="MZ5" s="199" t="s">
        <v>354</v>
      </c>
      <c r="NA5" s="299">
        <v>42210</v>
      </c>
      <c r="NB5" s="171">
        <v>19394.28</v>
      </c>
      <c r="NC5" s="124">
        <v>21</v>
      </c>
      <c r="ND5" s="651">
        <v>19398.599999999999</v>
      </c>
      <c r="NE5" s="311">
        <f>NB5-ND5</f>
        <v>-4.319999999999709</v>
      </c>
      <c r="NG5" s="133" t="s">
        <v>44</v>
      </c>
      <c r="NH5" s="383" t="s">
        <v>85</v>
      </c>
      <c r="NI5" s="199" t="s">
        <v>355</v>
      </c>
      <c r="NJ5" s="300">
        <v>42210</v>
      </c>
      <c r="NK5" s="171">
        <v>19173.82</v>
      </c>
      <c r="NL5" s="124">
        <v>21</v>
      </c>
      <c r="NM5" s="651">
        <v>19375.5</v>
      </c>
      <c r="NN5" s="311">
        <f>NK5-NM5</f>
        <v>-201.68000000000029</v>
      </c>
      <c r="NP5" s="133" t="s">
        <v>316</v>
      </c>
      <c r="NQ5" s="602" t="s">
        <v>287</v>
      </c>
      <c r="NR5" s="199" t="s">
        <v>357</v>
      </c>
      <c r="NS5" s="299">
        <v>42210</v>
      </c>
      <c r="NT5" s="171">
        <v>18623.39</v>
      </c>
      <c r="NU5" s="124">
        <v>19</v>
      </c>
      <c r="NV5" s="651">
        <v>18774</v>
      </c>
      <c r="NW5" s="311">
        <f>NT5-NV5</f>
        <v>-150.61000000000058</v>
      </c>
      <c r="NY5" s="133" t="s">
        <v>343</v>
      </c>
      <c r="NZ5" s="618" t="s">
        <v>359</v>
      </c>
      <c r="OA5" s="199" t="s">
        <v>360</v>
      </c>
      <c r="OB5" s="300">
        <v>42213</v>
      </c>
      <c r="OC5" s="171">
        <v>19188.28</v>
      </c>
      <c r="OD5" s="124">
        <v>21</v>
      </c>
      <c r="OE5" s="651">
        <v>19175.07</v>
      </c>
      <c r="OF5" s="311">
        <f>OC5-OE5</f>
        <v>13.209999999999127</v>
      </c>
      <c r="OH5" s="133" t="s">
        <v>44</v>
      </c>
      <c r="OI5" s="578" t="s">
        <v>85</v>
      </c>
      <c r="OJ5" s="199" t="s">
        <v>361</v>
      </c>
      <c r="OK5" s="299">
        <v>42213</v>
      </c>
      <c r="OL5" s="171">
        <v>18468.77</v>
      </c>
      <c r="OM5" s="124">
        <v>20</v>
      </c>
      <c r="ON5" s="651">
        <v>18485.509999999998</v>
      </c>
      <c r="OO5" s="311">
        <f>OL5-ON5</f>
        <v>-16.739999999997963</v>
      </c>
      <c r="OQ5" s="133" t="s">
        <v>44</v>
      </c>
      <c r="OR5" s="578" t="s">
        <v>85</v>
      </c>
      <c r="OS5" s="199" t="s">
        <v>362</v>
      </c>
      <c r="OT5" s="300">
        <v>42214</v>
      </c>
      <c r="OU5" s="171">
        <v>19337.02</v>
      </c>
      <c r="OV5" s="124">
        <v>21</v>
      </c>
      <c r="OW5" s="651">
        <v>19065.75</v>
      </c>
      <c r="OX5" s="311">
        <f>OU5-OW5</f>
        <v>271.27000000000044</v>
      </c>
      <c r="OZ5" s="133" t="s">
        <v>363</v>
      </c>
      <c r="PA5" s="620" t="s">
        <v>297</v>
      </c>
      <c r="PB5" s="199" t="s">
        <v>364</v>
      </c>
      <c r="PC5" s="156">
        <v>42214</v>
      </c>
      <c r="PD5" s="171">
        <v>19540.400000000001</v>
      </c>
      <c r="PE5" s="124">
        <v>21</v>
      </c>
      <c r="PF5" s="651">
        <v>19664.5</v>
      </c>
      <c r="PG5" s="311">
        <f>PD5-PF5</f>
        <v>-124.09999999999854</v>
      </c>
      <c r="PI5" s="133" t="s">
        <v>43</v>
      </c>
      <c r="PJ5" s="620" t="s">
        <v>297</v>
      </c>
      <c r="PK5" s="199" t="s">
        <v>365</v>
      </c>
      <c r="PL5" s="299">
        <v>42215</v>
      </c>
      <c r="PM5" s="171">
        <v>19692.919999999998</v>
      </c>
      <c r="PN5" s="124">
        <v>21</v>
      </c>
      <c r="PO5" s="651">
        <v>19710.3</v>
      </c>
      <c r="PP5" s="311">
        <f>PM5-PO5</f>
        <v>-17.380000000001019</v>
      </c>
      <c r="PR5" s="133" t="s">
        <v>44</v>
      </c>
      <c r="PS5" s="423" t="s">
        <v>85</v>
      </c>
      <c r="PT5" s="199" t="s">
        <v>366</v>
      </c>
      <c r="PU5" s="300">
        <v>42215</v>
      </c>
      <c r="PV5" s="171">
        <v>18633.82</v>
      </c>
      <c r="PW5" s="124">
        <v>21</v>
      </c>
      <c r="PX5" s="651">
        <v>18639.46</v>
      </c>
      <c r="PY5" s="311">
        <f>PV5-PX5</f>
        <v>-5.6399999999994179</v>
      </c>
      <c r="QA5" s="133" t="s">
        <v>45</v>
      </c>
      <c r="QB5" s="621" t="s">
        <v>297</v>
      </c>
      <c r="QC5" s="199" t="s">
        <v>367</v>
      </c>
      <c r="QD5" s="300">
        <v>42216</v>
      </c>
      <c r="QE5" s="171">
        <v>18815.599999999999</v>
      </c>
      <c r="QF5" s="124">
        <v>20</v>
      </c>
      <c r="QG5" s="651">
        <v>18866</v>
      </c>
      <c r="QH5" s="311">
        <f>QE5-QG5</f>
        <v>-50.400000000001455</v>
      </c>
      <c r="QJ5" s="133"/>
      <c r="QK5" s="304"/>
      <c r="QL5" s="199"/>
      <c r="QM5" s="299"/>
      <c r="QN5" s="171"/>
      <c r="QO5" s="124"/>
      <c r="QP5" s="65"/>
      <c r="QQ5" s="311">
        <f>QN5-QP5</f>
        <v>0</v>
      </c>
      <c r="QS5" s="133"/>
      <c r="QT5" s="423"/>
      <c r="QU5" s="199"/>
      <c r="QV5" s="299"/>
      <c r="QW5" s="171"/>
      <c r="QX5" s="124"/>
      <c r="QY5" s="65"/>
      <c r="QZ5" s="311">
        <f>QW5-QY5</f>
        <v>0</v>
      </c>
      <c r="RB5" s="280"/>
      <c r="RC5" s="424"/>
      <c r="RD5" s="199"/>
      <c r="RE5" s="299"/>
      <c r="RF5" s="171"/>
      <c r="RG5" s="124"/>
      <c r="RH5" s="65"/>
      <c r="RI5" s="311">
        <f>RF5-RH5</f>
        <v>0</v>
      </c>
      <c r="RK5" s="133"/>
      <c r="RL5" s="304"/>
      <c r="RM5" s="199"/>
      <c r="RN5" s="300"/>
      <c r="RO5" s="171"/>
      <c r="RP5" s="124"/>
      <c r="RQ5" s="65"/>
      <c r="RR5" s="311">
        <f>RO5-RQ5</f>
        <v>0</v>
      </c>
      <c r="RT5" s="133"/>
      <c r="RU5" s="304"/>
      <c r="RV5" s="199"/>
      <c r="RW5" s="299"/>
      <c r="RX5" s="171"/>
      <c r="RY5" s="124"/>
      <c r="RZ5" s="65"/>
      <c r="SA5" s="311">
        <f>RX5-RZ5</f>
        <v>0</v>
      </c>
      <c r="SC5" s="133"/>
      <c r="SD5" s="304"/>
      <c r="SE5" s="199"/>
      <c r="SF5" s="300"/>
      <c r="SG5" s="171"/>
      <c r="SH5" s="124"/>
      <c r="SI5" s="65"/>
      <c r="SJ5" s="311">
        <f>SG5-SI5</f>
        <v>0</v>
      </c>
      <c r="SL5" s="133"/>
      <c r="SM5" s="304"/>
      <c r="SN5" s="199"/>
      <c r="SO5" s="299"/>
      <c r="SP5" s="171"/>
      <c r="SQ5" s="124"/>
      <c r="SR5" s="65"/>
      <c r="SS5" s="311">
        <f>SP5-SR5</f>
        <v>0</v>
      </c>
      <c r="SU5" s="133"/>
      <c r="SV5" s="304"/>
      <c r="SW5" s="199"/>
      <c r="SX5" s="299"/>
      <c r="SY5" s="171"/>
      <c r="SZ5" s="124"/>
      <c r="TA5" s="65"/>
      <c r="TB5" s="311">
        <f>SY5-TA5</f>
        <v>0</v>
      </c>
      <c r="TD5" s="133"/>
      <c r="TE5" s="304"/>
      <c r="TF5" s="199"/>
      <c r="TG5" s="299"/>
      <c r="TH5" s="171"/>
      <c r="TI5" s="124"/>
      <c r="TJ5" s="65"/>
      <c r="TK5" s="311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JHON MORREL</v>
      </c>
      <c r="C6" s="130" t="str">
        <f t="shared" si="2"/>
        <v>Farmland</v>
      </c>
      <c r="D6" s="74" t="str">
        <f t="shared" si="2"/>
        <v>PED. 5002689</v>
      </c>
      <c r="E6" s="249">
        <f t="shared" si="2"/>
        <v>42187</v>
      </c>
      <c r="F6" s="77">
        <f t="shared" si="2"/>
        <v>13941.66</v>
      </c>
      <c r="G6" s="15">
        <f t="shared" si="2"/>
        <v>16</v>
      </c>
      <c r="H6" s="65">
        <f t="shared" si="2"/>
        <v>13806.2</v>
      </c>
      <c r="I6" s="18">
        <f t="shared" si="2"/>
        <v>135.45999999999913</v>
      </c>
      <c r="K6" s="16"/>
      <c r="L6" s="16"/>
      <c r="M6" s="16"/>
      <c r="N6" s="16"/>
      <c r="O6" s="16"/>
      <c r="P6" s="16"/>
      <c r="Q6" s="16"/>
      <c r="T6" s="16"/>
      <c r="U6" s="16"/>
      <c r="V6" s="16"/>
      <c r="W6" s="16"/>
      <c r="X6" s="16"/>
      <c r="Y6" s="16"/>
      <c r="Z6" s="124"/>
      <c r="AC6" s="16"/>
      <c r="AD6" s="192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 t="s">
        <v>177</v>
      </c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H6" s="16"/>
      <c r="HJ6" s="133"/>
      <c r="HK6" s="133"/>
      <c r="HL6" s="16"/>
      <c r="HM6" s="16"/>
      <c r="HN6" s="16"/>
      <c r="HO6" s="16"/>
      <c r="HP6" s="124"/>
      <c r="HS6" s="133"/>
      <c r="HT6" s="133"/>
      <c r="HU6" s="16"/>
      <c r="HV6" s="16"/>
      <c r="HW6" s="16"/>
      <c r="HX6" s="16"/>
      <c r="HY6" s="124"/>
      <c r="IB6" s="133"/>
      <c r="IC6" s="16"/>
      <c r="ID6" s="16"/>
      <c r="IE6" s="16"/>
      <c r="IF6" s="16"/>
      <c r="IG6" s="16"/>
      <c r="IH6" s="124"/>
      <c r="IK6" s="16"/>
      <c r="IL6" s="16"/>
      <c r="IM6" s="16"/>
      <c r="IN6" s="16"/>
      <c r="IO6" s="16"/>
      <c r="IP6" s="16"/>
      <c r="IQ6" s="16"/>
      <c r="IR6" s="16"/>
      <c r="IT6" s="16"/>
      <c r="IU6" s="16"/>
      <c r="IV6" s="16"/>
      <c r="IW6" s="16"/>
      <c r="IX6" s="16"/>
      <c r="IY6" s="16"/>
      <c r="IZ6" s="16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6"/>
      <c r="KO6" s="16"/>
      <c r="KP6" s="16"/>
      <c r="KQ6" s="16"/>
      <c r="KR6" s="16"/>
      <c r="KS6" s="124"/>
      <c r="KV6" s="16"/>
      <c r="KW6" s="192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6"/>
      <c r="LP6" s="16"/>
      <c r="LQ6" s="16"/>
      <c r="LR6" s="16"/>
      <c r="LS6" s="16"/>
      <c r="LT6" s="124"/>
      <c r="LW6" s="16"/>
      <c r="LX6" s="192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24"/>
      <c r="MO6" s="16"/>
      <c r="MP6" s="16"/>
      <c r="MQ6" s="16"/>
      <c r="MR6" s="16"/>
      <c r="MS6" s="16"/>
      <c r="MT6" s="16"/>
      <c r="MU6" s="16"/>
      <c r="MX6" s="16"/>
      <c r="MY6" s="16"/>
      <c r="MZ6" s="16"/>
      <c r="NA6" s="16"/>
      <c r="NB6" s="16"/>
      <c r="NC6" s="16"/>
      <c r="ND6" s="16"/>
      <c r="NH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 xml:space="preserve">MANSIVA SA DE CV </v>
      </c>
      <c r="C7" s="130" t="str">
        <f t="shared" ref="C7:I7" si="3">AM5</f>
        <v>INDIANA</v>
      </c>
      <c r="D7" s="74" t="str">
        <f t="shared" si="3"/>
        <v>PED. 5007704</v>
      </c>
      <c r="E7" s="162">
        <f t="shared" si="3"/>
        <v>42187</v>
      </c>
      <c r="F7" s="77">
        <f t="shared" si="3"/>
        <v>19215.080000000002</v>
      </c>
      <c r="G7" s="15">
        <f t="shared" si="3"/>
        <v>19</v>
      </c>
      <c r="H7" s="65">
        <f t="shared" si="3"/>
        <v>19263</v>
      </c>
      <c r="I7" s="18">
        <f t="shared" si="3"/>
        <v>-47.919999999998254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9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7" t="s">
        <v>7</v>
      </c>
      <c r="FJ7" s="338" t="s">
        <v>8</v>
      </c>
      <c r="FK7" s="339" t="s">
        <v>17</v>
      </c>
      <c r="FL7" s="340" t="s">
        <v>2</v>
      </c>
      <c r="FM7" s="102" t="s">
        <v>18</v>
      </c>
      <c r="FN7" s="341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7" t="s">
        <v>7</v>
      </c>
      <c r="GT7" s="338" t="s">
        <v>8</v>
      </c>
      <c r="GU7" s="339" t="s">
        <v>17</v>
      </c>
      <c r="GV7" s="340" t="s">
        <v>2</v>
      </c>
      <c r="GW7" s="102" t="s">
        <v>18</v>
      </c>
      <c r="GX7" s="341" t="s">
        <v>15</v>
      </c>
      <c r="GY7" s="137"/>
      <c r="HA7" s="16"/>
      <c r="HB7" s="337" t="s">
        <v>7</v>
      </c>
      <c r="HC7" s="338" t="s">
        <v>8</v>
      </c>
      <c r="HD7" s="339" t="s">
        <v>17</v>
      </c>
      <c r="HE7" s="340" t="s">
        <v>2</v>
      </c>
      <c r="HF7" s="102" t="s">
        <v>18</v>
      </c>
      <c r="HG7" s="341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7" t="s">
        <v>7</v>
      </c>
      <c r="IM7" s="338" t="s">
        <v>8</v>
      </c>
      <c r="IN7" s="339" t="s">
        <v>17</v>
      </c>
      <c r="IO7" s="340" t="s">
        <v>2</v>
      </c>
      <c r="IP7" s="102" t="s">
        <v>18</v>
      </c>
      <c r="IQ7" s="341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SEBAROD FOODS</v>
      </c>
      <c r="C8" s="130" t="str">
        <f t="shared" ref="C8:I8" si="4">AV5</f>
        <v>Seaboard</v>
      </c>
      <c r="D8" s="74" t="str">
        <f t="shared" si="4"/>
        <v>PED. 5002701</v>
      </c>
      <c r="E8" s="162">
        <f t="shared" si="4"/>
        <v>42188</v>
      </c>
      <c r="F8" s="77">
        <f t="shared" si="4"/>
        <v>19597.599999999999</v>
      </c>
      <c r="G8" s="15">
        <f t="shared" si="4"/>
        <v>21</v>
      </c>
      <c r="H8" s="65">
        <f t="shared" si="4"/>
        <v>19606.8</v>
      </c>
      <c r="I8" s="18">
        <f t="shared" si="4"/>
        <v>-9.2000000000007276</v>
      </c>
      <c r="K8" s="92"/>
      <c r="L8" s="2"/>
      <c r="M8" s="20">
        <v>1</v>
      </c>
      <c r="N8" s="19">
        <v>833.5</v>
      </c>
      <c r="O8" s="17">
        <v>42188</v>
      </c>
      <c r="P8" s="19">
        <v>833.5</v>
      </c>
      <c r="Q8" s="659" t="s">
        <v>482</v>
      </c>
      <c r="R8" s="272">
        <v>26.5</v>
      </c>
      <c r="S8" s="16"/>
      <c r="T8" s="92"/>
      <c r="U8" s="126"/>
      <c r="V8" s="20">
        <v>1</v>
      </c>
      <c r="W8" s="193">
        <v>813.61</v>
      </c>
      <c r="X8" s="156">
        <v>42188</v>
      </c>
      <c r="Y8" s="552">
        <v>813.61</v>
      </c>
      <c r="Z8" s="553" t="s">
        <v>482</v>
      </c>
      <c r="AA8" s="116">
        <v>26.5</v>
      </c>
      <c r="AB8" s="16"/>
      <c r="AC8" s="92"/>
      <c r="AD8" s="126"/>
      <c r="AE8" s="20">
        <v>1</v>
      </c>
      <c r="AF8" s="19">
        <v>873.1</v>
      </c>
      <c r="AG8" s="17">
        <v>42187</v>
      </c>
      <c r="AH8" s="19">
        <v>873.1</v>
      </c>
      <c r="AI8" s="72" t="s">
        <v>478</v>
      </c>
      <c r="AJ8" s="24">
        <v>26</v>
      </c>
      <c r="AK8" s="16"/>
      <c r="AL8" s="441"/>
      <c r="AM8" s="126"/>
      <c r="AN8" s="20">
        <v>19</v>
      </c>
      <c r="AO8" s="19">
        <v>19263</v>
      </c>
      <c r="AP8" s="17">
        <v>42187</v>
      </c>
      <c r="AQ8" s="19">
        <v>19262.12</v>
      </c>
      <c r="AR8" s="72" t="s">
        <v>490</v>
      </c>
      <c r="AS8" s="24">
        <v>26.01</v>
      </c>
      <c r="AT8" s="16"/>
      <c r="AU8" s="441"/>
      <c r="AV8" s="175"/>
      <c r="AW8" s="20">
        <v>1</v>
      </c>
      <c r="AX8" s="96">
        <v>923.5</v>
      </c>
      <c r="AY8" s="110">
        <v>42188</v>
      </c>
      <c r="AZ8" s="96">
        <v>923.5</v>
      </c>
      <c r="BA8" s="129" t="s">
        <v>483</v>
      </c>
      <c r="BB8" s="108">
        <v>26.5</v>
      </c>
      <c r="BC8" s="16"/>
      <c r="BD8" s="441"/>
      <c r="BE8" s="175"/>
      <c r="BF8" s="20">
        <v>1</v>
      </c>
      <c r="BG8" s="134">
        <v>909</v>
      </c>
      <c r="BH8" s="17">
        <v>42188</v>
      </c>
      <c r="BI8" s="18">
        <v>909</v>
      </c>
      <c r="BJ8" s="442" t="s">
        <v>488</v>
      </c>
      <c r="BK8" s="24">
        <v>26.5</v>
      </c>
      <c r="BL8" s="16"/>
      <c r="BM8" s="92"/>
      <c r="BN8" s="126"/>
      <c r="BO8" s="20">
        <v>1</v>
      </c>
      <c r="BP8" s="19">
        <v>921.7</v>
      </c>
      <c r="BQ8" s="17">
        <v>42191</v>
      </c>
      <c r="BR8" s="19">
        <v>921.7</v>
      </c>
      <c r="BS8" s="72" t="s">
        <v>494</v>
      </c>
      <c r="BT8" s="24">
        <v>26.5</v>
      </c>
      <c r="BU8" s="16"/>
      <c r="BV8" s="441"/>
      <c r="BW8" s="126"/>
      <c r="BX8" s="20">
        <v>1</v>
      </c>
      <c r="BY8" s="19">
        <v>1019</v>
      </c>
      <c r="BZ8" s="669">
        <v>42191</v>
      </c>
      <c r="CA8" s="670">
        <v>1019</v>
      </c>
      <c r="CB8" s="72" t="s">
        <v>507</v>
      </c>
      <c r="CC8" s="24">
        <v>26.3</v>
      </c>
      <c r="CD8" s="16"/>
      <c r="CE8" s="441"/>
      <c r="CF8" s="126"/>
      <c r="CG8" s="20">
        <v>1</v>
      </c>
      <c r="CH8" s="19">
        <v>941.7</v>
      </c>
      <c r="CI8" s="17">
        <v>42192</v>
      </c>
      <c r="CJ8" s="19">
        <v>941.7</v>
      </c>
      <c r="CK8" s="448" t="s">
        <v>504</v>
      </c>
      <c r="CL8" s="24">
        <v>25.5</v>
      </c>
      <c r="CM8" s="16"/>
      <c r="CN8" s="441"/>
      <c r="CO8" s="126"/>
      <c r="CP8" s="20">
        <v>1</v>
      </c>
      <c r="CQ8" s="19">
        <v>828.12</v>
      </c>
      <c r="CR8" s="17">
        <v>42189</v>
      </c>
      <c r="CS8" s="19">
        <v>828.12</v>
      </c>
      <c r="CT8" s="332" t="s">
        <v>497</v>
      </c>
      <c r="CU8" s="24">
        <v>26.5</v>
      </c>
      <c r="CV8" s="16"/>
      <c r="CW8" s="441"/>
      <c r="CX8" s="126"/>
      <c r="CY8" s="20">
        <v>1</v>
      </c>
      <c r="CZ8" s="204">
        <v>937.41</v>
      </c>
      <c r="DA8" s="17">
        <v>42192</v>
      </c>
      <c r="DB8" s="204">
        <v>937.41</v>
      </c>
      <c r="DC8" s="43" t="s">
        <v>505</v>
      </c>
      <c r="DD8" s="24">
        <v>25.5</v>
      </c>
      <c r="DE8" s="16"/>
      <c r="DF8" s="441"/>
      <c r="DG8" s="126"/>
      <c r="DH8" s="20">
        <v>1</v>
      </c>
      <c r="DI8" s="19">
        <v>958.73</v>
      </c>
      <c r="DJ8" s="17">
        <v>42192</v>
      </c>
      <c r="DK8" s="19">
        <v>958.73</v>
      </c>
      <c r="DL8" s="43" t="s">
        <v>508</v>
      </c>
      <c r="DM8" s="24">
        <v>25.5</v>
      </c>
      <c r="DN8" s="16"/>
      <c r="DO8" s="441"/>
      <c r="DP8" s="126"/>
      <c r="DQ8" s="20">
        <v>1</v>
      </c>
      <c r="DR8" s="19">
        <v>904.76</v>
      </c>
      <c r="DS8" s="58">
        <v>42193</v>
      </c>
      <c r="DT8" s="19">
        <v>904.76</v>
      </c>
      <c r="DU8" s="79" t="s">
        <v>513</v>
      </c>
      <c r="DV8" s="24">
        <v>25.5</v>
      </c>
      <c r="DW8" s="16"/>
      <c r="DX8" s="441"/>
      <c r="DY8" s="126"/>
      <c r="DZ8" s="20">
        <v>1</v>
      </c>
      <c r="EA8" s="19">
        <v>938</v>
      </c>
      <c r="EB8" s="58">
        <v>42194</v>
      </c>
      <c r="EC8" s="19">
        <v>938</v>
      </c>
      <c r="ED8" s="79" t="s">
        <v>516</v>
      </c>
      <c r="EE8" s="24">
        <v>25</v>
      </c>
      <c r="EF8" s="16"/>
      <c r="EG8" s="441"/>
      <c r="EH8" s="175"/>
      <c r="EI8" s="20">
        <v>1</v>
      </c>
      <c r="EJ8" s="19">
        <v>926.2</v>
      </c>
      <c r="EK8" s="17">
        <v>42195</v>
      </c>
      <c r="EL8" s="19">
        <v>926.2</v>
      </c>
      <c r="EM8" s="76" t="s">
        <v>521</v>
      </c>
      <c r="EN8" s="24">
        <v>25</v>
      </c>
      <c r="EO8" s="16"/>
      <c r="EP8" s="441"/>
      <c r="EQ8" s="126"/>
      <c r="ER8" s="20">
        <v>1</v>
      </c>
      <c r="ES8" s="19">
        <v>909.9</v>
      </c>
      <c r="ET8" s="17">
        <v>42196</v>
      </c>
      <c r="EU8" s="19">
        <v>909.9</v>
      </c>
      <c r="EV8" s="43" t="s">
        <v>524</v>
      </c>
      <c r="EW8" s="24">
        <v>25</v>
      </c>
      <c r="EX8" s="16"/>
      <c r="EY8" s="441"/>
      <c r="EZ8" s="126"/>
      <c r="FA8" s="20">
        <v>19</v>
      </c>
      <c r="FB8" s="19">
        <v>18700.57</v>
      </c>
      <c r="FC8" s="17">
        <v>42196</v>
      </c>
      <c r="FD8" s="19">
        <v>18700.57</v>
      </c>
      <c r="FE8" s="43" t="s">
        <v>533</v>
      </c>
      <c r="FF8" s="24">
        <v>24.66</v>
      </c>
      <c r="FG8" s="16"/>
      <c r="FH8" s="441"/>
      <c r="FI8" s="210" t="s">
        <v>529</v>
      </c>
      <c r="FJ8" s="20">
        <v>1</v>
      </c>
      <c r="FK8" s="19">
        <v>806.35</v>
      </c>
      <c r="FL8" s="58">
        <v>42197</v>
      </c>
      <c r="FM8" s="19">
        <v>806.35</v>
      </c>
      <c r="FN8" s="79" t="s">
        <v>528</v>
      </c>
      <c r="FO8" s="24">
        <v>17.5</v>
      </c>
      <c r="FP8" s="16"/>
      <c r="FQ8" s="441"/>
      <c r="FR8" s="126"/>
      <c r="FS8" s="20">
        <v>1</v>
      </c>
      <c r="FT8" s="19">
        <v>929.9</v>
      </c>
      <c r="FU8" s="58">
        <v>42197</v>
      </c>
      <c r="FV8" s="19">
        <v>929.9</v>
      </c>
      <c r="FW8" s="79" t="s">
        <v>531</v>
      </c>
      <c r="FX8" s="24">
        <v>25</v>
      </c>
      <c r="FY8" s="16"/>
      <c r="FZ8" s="441"/>
      <c r="GA8" s="175"/>
      <c r="GB8" s="20">
        <v>1</v>
      </c>
      <c r="GC8" s="19">
        <v>961</v>
      </c>
      <c r="GD8" s="17">
        <v>42199</v>
      </c>
      <c r="GE8" s="19">
        <v>961</v>
      </c>
      <c r="GF8" s="76" t="s">
        <v>535</v>
      </c>
      <c r="GG8" s="24">
        <v>25</v>
      </c>
      <c r="GH8" s="16"/>
      <c r="GI8" s="441"/>
      <c r="GJ8" s="126"/>
      <c r="GK8" s="20">
        <v>1</v>
      </c>
      <c r="GL8" s="19">
        <v>904.76</v>
      </c>
      <c r="GM8" s="17">
        <v>42199</v>
      </c>
      <c r="GN8" s="19">
        <v>904.76</v>
      </c>
      <c r="GO8" s="72" t="s">
        <v>538</v>
      </c>
      <c r="GP8" s="24">
        <v>25</v>
      </c>
      <c r="GQ8" s="16"/>
      <c r="GR8" s="441"/>
      <c r="GS8" s="126"/>
      <c r="GT8" s="20">
        <v>1</v>
      </c>
      <c r="GU8" s="19">
        <v>917.46</v>
      </c>
      <c r="GV8" s="17">
        <v>42200</v>
      </c>
      <c r="GW8" s="19">
        <v>917.46</v>
      </c>
      <c r="GX8" s="72" t="s">
        <v>541</v>
      </c>
      <c r="GY8" s="24">
        <v>25</v>
      </c>
      <c r="GZ8" s="16"/>
      <c r="HA8" s="441"/>
      <c r="HB8" s="126"/>
      <c r="HC8" s="20">
        <v>1</v>
      </c>
      <c r="HD8" s="19">
        <v>887.2</v>
      </c>
      <c r="HE8" s="17">
        <v>42201</v>
      </c>
      <c r="HF8" s="19">
        <v>887.2</v>
      </c>
      <c r="HG8" s="72" t="s">
        <v>552</v>
      </c>
      <c r="HH8" s="24">
        <v>25</v>
      </c>
      <c r="HI8" s="16"/>
      <c r="HJ8" s="441"/>
      <c r="HK8" s="126"/>
      <c r="HL8" s="20">
        <v>1</v>
      </c>
      <c r="HM8" s="19">
        <v>923.36</v>
      </c>
      <c r="HN8" s="17">
        <v>42201</v>
      </c>
      <c r="HO8" s="19">
        <v>923.36</v>
      </c>
      <c r="HP8" s="72" t="s">
        <v>543</v>
      </c>
      <c r="HQ8" s="24">
        <v>25</v>
      </c>
      <c r="HR8" s="16"/>
      <c r="HS8" s="441"/>
      <c r="HT8" s="126"/>
      <c r="HU8" s="20">
        <v>1</v>
      </c>
      <c r="HV8" s="19">
        <v>949.8</v>
      </c>
      <c r="HW8" s="17">
        <v>42202</v>
      </c>
      <c r="HX8" s="19">
        <v>949.8</v>
      </c>
      <c r="HY8" s="72" t="s">
        <v>555</v>
      </c>
      <c r="HZ8" s="24">
        <v>25</v>
      </c>
      <c r="IA8" s="16"/>
      <c r="IB8" s="441"/>
      <c r="IC8" s="126"/>
      <c r="ID8" s="20">
        <v>1</v>
      </c>
      <c r="IE8" s="19">
        <v>853.9</v>
      </c>
      <c r="IF8" s="17">
        <v>42203</v>
      </c>
      <c r="IG8" s="19">
        <v>853.9</v>
      </c>
      <c r="IH8" s="72" t="s">
        <v>561</v>
      </c>
      <c r="II8" s="24">
        <v>25</v>
      </c>
      <c r="IJ8" s="16"/>
      <c r="IK8" s="441"/>
      <c r="IL8" s="126"/>
      <c r="IM8" s="20">
        <v>1</v>
      </c>
      <c r="IN8" s="19">
        <v>932.6</v>
      </c>
      <c r="IO8" s="17">
        <v>42204</v>
      </c>
      <c r="IP8" s="19">
        <v>932.6</v>
      </c>
      <c r="IQ8" s="72" t="s">
        <v>571</v>
      </c>
      <c r="IR8" s="24">
        <v>25</v>
      </c>
      <c r="IS8" s="16"/>
      <c r="IT8" s="441"/>
      <c r="IU8" s="126"/>
      <c r="IV8" s="20">
        <v>1</v>
      </c>
      <c r="IW8" s="19">
        <v>916.3</v>
      </c>
      <c r="IX8" s="110">
        <v>42203</v>
      </c>
      <c r="IY8" s="19">
        <v>916.3</v>
      </c>
      <c r="IZ8" s="129" t="s">
        <v>573</v>
      </c>
      <c r="JA8" s="108">
        <v>25</v>
      </c>
      <c r="JB8" s="16"/>
      <c r="JC8" s="441"/>
      <c r="JD8" s="126"/>
      <c r="JE8" s="20">
        <v>1</v>
      </c>
      <c r="JF8" s="19">
        <v>1006</v>
      </c>
      <c r="JG8" s="17">
        <v>42203</v>
      </c>
      <c r="JH8" s="19">
        <v>1006</v>
      </c>
      <c r="JI8" s="530" t="s">
        <v>563</v>
      </c>
      <c r="JJ8" s="24">
        <v>25</v>
      </c>
      <c r="JK8" s="16"/>
      <c r="JL8" s="441"/>
      <c r="JM8" s="126"/>
      <c r="JN8" s="20">
        <v>1</v>
      </c>
      <c r="JO8" s="19">
        <v>939.23</v>
      </c>
      <c r="JP8" s="156">
        <v>42203</v>
      </c>
      <c r="JQ8" s="179">
        <v>17538.900000000001</v>
      </c>
      <c r="JR8" s="316" t="s">
        <v>581</v>
      </c>
      <c r="JS8" s="116">
        <v>24.6</v>
      </c>
      <c r="JT8" s="16"/>
      <c r="JU8" s="441"/>
      <c r="JV8" s="282"/>
      <c r="JW8" s="20">
        <v>1</v>
      </c>
      <c r="JX8" s="19">
        <v>916.7</v>
      </c>
      <c r="JY8" s="17">
        <v>42205</v>
      </c>
      <c r="JZ8" s="19">
        <v>916.7</v>
      </c>
      <c r="KA8" s="72" t="s">
        <v>562</v>
      </c>
      <c r="KB8" s="24">
        <v>25</v>
      </c>
      <c r="KC8" s="16"/>
      <c r="KD8" s="441"/>
      <c r="KE8" s="126"/>
      <c r="KF8" s="20">
        <v>1</v>
      </c>
      <c r="KG8" s="204">
        <v>826</v>
      </c>
      <c r="KH8" s="110">
        <v>42206</v>
      </c>
      <c r="KI8" s="551">
        <v>826</v>
      </c>
      <c r="KJ8" s="129" t="s">
        <v>575</v>
      </c>
      <c r="KK8" s="108">
        <v>25.5</v>
      </c>
      <c r="KL8" s="16"/>
      <c r="KM8" s="441"/>
      <c r="KN8" s="126"/>
      <c r="KO8" s="20">
        <v>1</v>
      </c>
      <c r="KP8" s="204">
        <v>775.96</v>
      </c>
      <c r="KQ8" s="17">
        <v>42206</v>
      </c>
      <c r="KR8" s="204">
        <v>775.96</v>
      </c>
      <c r="KS8" s="72" t="s">
        <v>577</v>
      </c>
      <c r="KT8" s="24">
        <v>25.5</v>
      </c>
      <c r="KU8" s="16"/>
      <c r="KV8" s="441"/>
      <c r="KW8" s="126"/>
      <c r="KX8" s="20">
        <v>1</v>
      </c>
      <c r="KY8" s="19">
        <v>799.55</v>
      </c>
      <c r="KZ8" s="17">
        <v>42206</v>
      </c>
      <c r="LA8" s="19">
        <v>799.55</v>
      </c>
      <c r="LB8" s="72" t="s">
        <v>579</v>
      </c>
      <c r="LC8" s="24">
        <v>25.5</v>
      </c>
      <c r="LD8" s="16"/>
      <c r="LE8" s="441"/>
      <c r="LF8" s="183" t="s">
        <v>347</v>
      </c>
      <c r="LG8" s="20">
        <v>1</v>
      </c>
      <c r="LH8" s="204">
        <v>811.34</v>
      </c>
      <c r="LI8" s="156">
        <v>42207</v>
      </c>
      <c r="LJ8" s="678">
        <v>811.34</v>
      </c>
      <c r="LK8" s="316" t="s">
        <v>588</v>
      </c>
      <c r="LL8" s="116">
        <v>17.5</v>
      </c>
      <c r="LM8" s="16"/>
      <c r="LN8" s="441"/>
      <c r="LO8" s="126"/>
      <c r="LP8" s="20">
        <v>1</v>
      </c>
      <c r="LQ8" s="193">
        <v>936.2</v>
      </c>
      <c r="LR8" s="17">
        <v>42208</v>
      </c>
      <c r="LS8" s="193">
        <v>936.2</v>
      </c>
      <c r="LT8" s="72" t="s">
        <v>594</v>
      </c>
      <c r="LU8" s="24">
        <v>26.5</v>
      </c>
      <c r="LV8" s="16"/>
      <c r="LW8" s="441"/>
      <c r="LX8" s="126"/>
      <c r="LY8" s="20">
        <v>1</v>
      </c>
      <c r="LZ8" s="19">
        <v>826.3</v>
      </c>
      <c r="MA8" s="17">
        <v>42208</v>
      </c>
      <c r="MB8" s="19">
        <v>826.3</v>
      </c>
      <c r="MC8" s="72" t="s">
        <v>591</v>
      </c>
      <c r="MD8" s="24">
        <v>26.5</v>
      </c>
      <c r="ME8" s="16"/>
      <c r="MF8" s="441"/>
      <c r="MG8" s="126"/>
      <c r="MH8" s="20">
        <v>1</v>
      </c>
      <c r="MI8" s="193">
        <v>914.4</v>
      </c>
      <c r="MJ8" s="17">
        <v>42209</v>
      </c>
      <c r="MK8" s="193">
        <v>914.4</v>
      </c>
      <c r="ML8" s="72" t="s">
        <v>601</v>
      </c>
      <c r="MM8" s="24">
        <v>27</v>
      </c>
      <c r="MN8" s="16"/>
      <c r="MO8" s="441"/>
      <c r="MP8" s="126"/>
      <c r="MQ8" s="20">
        <v>1</v>
      </c>
      <c r="MR8" s="19">
        <v>953.4</v>
      </c>
      <c r="MS8" s="17">
        <v>42210</v>
      </c>
      <c r="MT8" s="19">
        <v>953.4</v>
      </c>
      <c r="MU8" s="72" t="s">
        <v>607</v>
      </c>
      <c r="MV8" s="24">
        <v>27.5</v>
      </c>
      <c r="MW8" s="16"/>
      <c r="MX8" s="441"/>
      <c r="MY8" s="126"/>
      <c r="MZ8" s="20">
        <v>1</v>
      </c>
      <c r="NA8" s="19">
        <v>909.4</v>
      </c>
      <c r="NB8" s="17">
        <v>42210</v>
      </c>
      <c r="NC8" s="19">
        <v>909.4</v>
      </c>
      <c r="ND8" s="72" t="s">
        <v>603</v>
      </c>
      <c r="NE8" s="24">
        <v>27.5</v>
      </c>
      <c r="NF8" s="16"/>
      <c r="NG8" s="441"/>
      <c r="NH8" s="183" t="s">
        <v>347</v>
      </c>
      <c r="NI8" s="20">
        <v>1</v>
      </c>
      <c r="NJ8" s="19">
        <v>766.89</v>
      </c>
      <c r="NK8" s="156">
        <v>42210</v>
      </c>
      <c r="NL8" s="179">
        <v>766.89</v>
      </c>
      <c r="NM8" s="316" t="s">
        <v>605</v>
      </c>
      <c r="NN8" s="116">
        <v>17.5</v>
      </c>
      <c r="NO8" s="16"/>
      <c r="NP8" s="441"/>
      <c r="NQ8" s="126"/>
      <c r="NR8" s="20">
        <v>1</v>
      </c>
      <c r="NS8" s="19">
        <v>954</v>
      </c>
      <c r="NT8" s="156">
        <v>42210</v>
      </c>
      <c r="NU8" s="179">
        <v>18775.86</v>
      </c>
      <c r="NV8" s="316" t="s">
        <v>610</v>
      </c>
      <c r="NW8" s="116">
        <v>26.17</v>
      </c>
      <c r="NX8" s="16"/>
      <c r="NY8" s="441"/>
      <c r="NZ8" s="126"/>
      <c r="OA8" s="20">
        <v>1</v>
      </c>
      <c r="OB8" s="19">
        <v>912.02</v>
      </c>
      <c r="OC8" s="17">
        <v>42213</v>
      </c>
      <c r="OD8" s="19">
        <v>912.02</v>
      </c>
      <c r="OE8" s="72" t="s">
        <v>612</v>
      </c>
      <c r="OF8" s="24">
        <v>28.5</v>
      </c>
      <c r="OH8" s="92"/>
      <c r="OI8" s="2"/>
      <c r="OJ8" s="20">
        <v>1</v>
      </c>
      <c r="OK8" s="19">
        <v>900.23</v>
      </c>
      <c r="OL8" s="17">
        <v>42213</v>
      </c>
      <c r="OM8" s="19">
        <v>900.23</v>
      </c>
      <c r="ON8" s="72" t="s">
        <v>614</v>
      </c>
      <c r="OO8" s="24">
        <v>28.5</v>
      </c>
      <c r="OQ8" s="92"/>
      <c r="OR8" s="619" t="s">
        <v>347</v>
      </c>
      <c r="OS8" s="20">
        <v>1</v>
      </c>
      <c r="OT8" s="19">
        <v>782.31</v>
      </c>
      <c r="OU8" s="156">
        <v>42214</v>
      </c>
      <c r="OV8" s="179">
        <v>782.31</v>
      </c>
      <c r="OW8" s="316" t="s">
        <v>617</v>
      </c>
      <c r="OX8" s="679">
        <v>17.5</v>
      </c>
      <c r="OZ8" s="92"/>
      <c r="PA8" s="2"/>
      <c r="PB8" s="20">
        <v>1</v>
      </c>
      <c r="PC8" s="19">
        <v>944.4</v>
      </c>
      <c r="PD8" s="17">
        <v>42214</v>
      </c>
      <c r="PE8" s="19">
        <v>944.4</v>
      </c>
      <c r="PF8" s="72" t="s">
        <v>623</v>
      </c>
      <c r="PG8" s="24">
        <v>27.3</v>
      </c>
      <c r="PI8" s="92"/>
      <c r="PJ8" s="2"/>
      <c r="PK8" s="20">
        <v>1</v>
      </c>
      <c r="PL8" s="19">
        <v>944.4</v>
      </c>
      <c r="PM8" s="17">
        <v>42215</v>
      </c>
      <c r="PN8" s="19">
        <v>944.4</v>
      </c>
      <c r="PO8" s="72" t="s">
        <v>627</v>
      </c>
      <c r="PP8" s="24">
        <v>28.5</v>
      </c>
      <c r="PR8" s="92"/>
      <c r="PS8" s="2"/>
      <c r="PT8" s="20">
        <v>1</v>
      </c>
      <c r="PU8" s="19">
        <v>896.6</v>
      </c>
      <c r="PV8" s="17">
        <v>42215</v>
      </c>
      <c r="PW8" s="19">
        <v>896.6</v>
      </c>
      <c r="PX8" s="72" t="s">
        <v>620</v>
      </c>
      <c r="PY8" s="24">
        <v>28.5</v>
      </c>
      <c r="QA8" s="92"/>
      <c r="QB8" s="2"/>
      <c r="QC8" s="20">
        <v>1</v>
      </c>
      <c r="QD8" s="19">
        <v>947.1</v>
      </c>
      <c r="QE8" s="17">
        <v>42216</v>
      </c>
      <c r="QF8" s="19">
        <v>947.1</v>
      </c>
      <c r="QG8" s="72" t="s">
        <v>629</v>
      </c>
      <c r="QH8" s="24">
        <v>28.5</v>
      </c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SEABOARD</v>
      </c>
      <c r="D9" s="74" t="str">
        <f t="shared" si="5"/>
        <v>PED. 5002713</v>
      </c>
      <c r="E9" s="162">
        <f t="shared" si="5"/>
        <v>42188</v>
      </c>
      <c r="F9" s="77">
        <f t="shared" si="5"/>
        <v>18606.52</v>
      </c>
      <c r="G9" s="15">
        <f t="shared" si="5"/>
        <v>20</v>
      </c>
      <c r="H9" s="65">
        <f t="shared" si="5"/>
        <v>18623.400000000001</v>
      </c>
      <c r="I9" s="18">
        <f t="shared" si="5"/>
        <v>-16.880000000001019</v>
      </c>
      <c r="K9" s="133"/>
      <c r="L9" s="2"/>
      <c r="M9" s="20">
        <v>2</v>
      </c>
      <c r="N9" s="19">
        <v>790.93</v>
      </c>
      <c r="O9" s="17">
        <v>42188</v>
      </c>
      <c r="P9" s="19">
        <v>790.93</v>
      </c>
      <c r="Q9" s="659" t="s">
        <v>477</v>
      </c>
      <c r="R9" s="272">
        <v>26.5</v>
      </c>
      <c r="S9" s="16"/>
      <c r="T9" s="360"/>
      <c r="U9" s="126"/>
      <c r="V9" s="20">
        <v>2</v>
      </c>
      <c r="W9" s="194">
        <v>829.02</v>
      </c>
      <c r="X9" s="17">
        <v>42188</v>
      </c>
      <c r="Y9" s="194">
        <v>829.02</v>
      </c>
      <c r="Z9" s="72" t="s">
        <v>477</v>
      </c>
      <c r="AA9" s="24">
        <v>26.5</v>
      </c>
      <c r="AB9" s="16"/>
      <c r="AC9" s="360"/>
      <c r="AD9" s="126"/>
      <c r="AE9" s="20">
        <v>2</v>
      </c>
      <c r="AF9" s="19">
        <v>879</v>
      </c>
      <c r="AG9" s="17">
        <v>42187</v>
      </c>
      <c r="AH9" s="19">
        <v>879</v>
      </c>
      <c r="AI9" s="72" t="s">
        <v>478</v>
      </c>
      <c r="AJ9" s="24">
        <v>26</v>
      </c>
      <c r="AK9" s="16"/>
      <c r="AL9" s="133"/>
      <c r="AM9" s="126"/>
      <c r="AN9" s="20"/>
      <c r="AO9" s="19"/>
      <c r="AP9" s="156"/>
      <c r="AQ9" s="19"/>
      <c r="AR9" s="316"/>
      <c r="AS9" s="116"/>
      <c r="AT9" s="16"/>
      <c r="AU9" s="133"/>
      <c r="AV9" s="175"/>
      <c r="AW9" s="20">
        <v>2</v>
      </c>
      <c r="AX9" s="19">
        <v>928.5</v>
      </c>
      <c r="AY9" s="110">
        <v>42188</v>
      </c>
      <c r="AZ9" s="19">
        <v>928.5</v>
      </c>
      <c r="BA9" s="129" t="s">
        <v>483</v>
      </c>
      <c r="BB9" s="108">
        <v>26.5</v>
      </c>
      <c r="BC9" s="16"/>
      <c r="BD9" s="133"/>
      <c r="BE9" s="175"/>
      <c r="BF9" s="20">
        <v>2</v>
      </c>
      <c r="BG9" s="19">
        <v>906.3</v>
      </c>
      <c r="BH9" s="17">
        <v>42188</v>
      </c>
      <c r="BI9" s="19">
        <v>906.3</v>
      </c>
      <c r="BJ9" s="530" t="s">
        <v>488</v>
      </c>
      <c r="BK9" s="160">
        <v>26.5</v>
      </c>
      <c r="BL9" s="16"/>
      <c r="BM9" s="360"/>
      <c r="BN9" s="126"/>
      <c r="BO9" s="20">
        <v>2</v>
      </c>
      <c r="BP9" s="19">
        <v>917.2</v>
      </c>
      <c r="BQ9" s="17">
        <v>42191</v>
      </c>
      <c r="BR9" s="19">
        <v>917.2</v>
      </c>
      <c r="BS9" s="72" t="s">
        <v>494</v>
      </c>
      <c r="BT9" s="24">
        <v>26.5</v>
      </c>
      <c r="BU9" s="16"/>
      <c r="BV9" s="360"/>
      <c r="BW9" s="126"/>
      <c r="BX9" s="20">
        <v>2</v>
      </c>
      <c r="BY9" s="134">
        <v>969</v>
      </c>
      <c r="BZ9" s="669">
        <v>42191</v>
      </c>
      <c r="CA9" s="671">
        <v>969</v>
      </c>
      <c r="CB9" s="72" t="s">
        <v>507</v>
      </c>
      <c r="CC9" s="24">
        <v>26.3</v>
      </c>
      <c r="CD9" s="16"/>
      <c r="CE9" s="360"/>
      <c r="CF9" s="126"/>
      <c r="CG9" s="20">
        <v>2</v>
      </c>
      <c r="CH9" s="19">
        <v>889</v>
      </c>
      <c r="CI9" s="17">
        <v>42192</v>
      </c>
      <c r="CJ9" s="19">
        <v>889</v>
      </c>
      <c r="CK9" s="448" t="s">
        <v>504</v>
      </c>
      <c r="CL9" s="24">
        <v>25.5</v>
      </c>
      <c r="CM9" s="16"/>
      <c r="CN9" s="133"/>
      <c r="CO9" s="126"/>
      <c r="CP9" s="20">
        <v>2</v>
      </c>
      <c r="CQ9" s="19">
        <v>839.91</v>
      </c>
      <c r="CR9" s="17">
        <v>42189</v>
      </c>
      <c r="CS9" s="19">
        <v>839.91</v>
      </c>
      <c r="CT9" s="333" t="s">
        <v>497</v>
      </c>
      <c r="CU9" s="24">
        <v>26.5</v>
      </c>
      <c r="CV9" s="16"/>
      <c r="CW9" s="133"/>
      <c r="CX9" s="126"/>
      <c r="CY9" s="20">
        <v>2</v>
      </c>
      <c r="CZ9" s="205">
        <v>873.02</v>
      </c>
      <c r="DA9" s="17">
        <v>42192</v>
      </c>
      <c r="DB9" s="205">
        <v>873.02</v>
      </c>
      <c r="DC9" s="43" t="s">
        <v>505</v>
      </c>
      <c r="DD9" s="24">
        <v>25.5</v>
      </c>
      <c r="DE9" s="16"/>
      <c r="DF9" s="133"/>
      <c r="DG9" s="126"/>
      <c r="DH9" s="20">
        <v>2</v>
      </c>
      <c r="DI9" s="19">
        <v>922.45</v>
      </c>
      <c r="DJ9" s="17">
        <v>42192</v>
      </c>
      <c r="DK9" s="19">
        <v>922.45</v>
      </c>
      <c r="DL9" s="43" t="s">
        <v>508</v>
      </c>
      <c r="DM9" s="24">
        <v>25.5</v>
      </c>
      <c r="DN9" s="16"/>
      <c r="DO9" s="133"/>
      <c r="DP9" s="126"/>
      <c r="DQ9" s="20">
        <v>2</v>
      </c>
      <c r="DR9" s="30">
        <v>906.58</v>
      </c>
      <c r="DS9" s="58">
        <v>42193</v>
      </c>
      <c r="DT9" s="30">
        <v>906.58</v>
      </c>
      <c r="DU9" s="79" t="s">
        <v>513</v>
      </c>
      <c r="DV9" s="24">
        <v>25.5</v>
      </c>
      <c r="DW9" s="16"/>
      <c r="DX9" s="133"/>
      <c r="DY9" s="126"/>
      <c r="DZ9" s="20">
        <v>2</v>
      </c>
      <c r="EA9" s="30">
        <v>939.8</v>
      </c>
      <c r="EB9" s="58">
        <v>42194</v>
      </c>
      <c r="EC9" s="30">
        <v>939.8</v>
      </c>
      <c r="ED9" s="79" t="s">
        <v>516</v>
      </c>
      <c r="EE9" s="24">
        <v>25</v>
      </c>
      <c r="EF9" s="16"/>
      <c r="EG9" s="133"/>
      <c r="EH9" s="175"/>
      <c r="EI9" s="20">
        <v>2</v>
      </c>
      <c r="EJ9" s="19">
        <v>878.2</v>
      </c>
      <c r="EK9" s="17">
        <v>42195</v>
      </c>
      <c r="EL9" s="19">
        <v>878.2</v>
      </c>
      <c r="EM9" s="43" t="s">
        <v>521</v>
      </c>
      <c r="EN9" s="24">
        <v>25</v>
      </c>
      <c r="EO9" s="16"/>
      <c r="EP9" s="133"/>
      <c r="EQ9" s="126"/>
      <c r="ER9" s="20">
        <v>2</v>
      </c>
      <c r="ES9" s="19">
        <v>919.9</v>
      </c>
      <c r="ET9" s="17">
        <v>42196</v>
      </c>
      <c r="EU9" s="19">
        <v>919.9</v>
      </c>
      <c r="EV9" s="79" t="s">
        <v>524</v>
      </c>
      <c r="EW9" s="24">
        <v>25</v>
      </c>
      <c r="EX9" s="16"/>
      <c r="EY9" s="133"/>
      <c r="EZ9" s="126"/>
      <c r="FA9" s="20"/>
      <c r="FB9" s="19"/>
      <c r="FC9" s="17"/>
      <c r="FD9" s="19"/>
      <c r="FE9" s="43"/>
      <c r="FF9" s="24"/>
      <c r="FG9" s="16"/>
      <c r="FH9" s="133"/>
      <c r="FI9" s="126"/>
      <c r="FJ9" s="20">
        <v>2</v>
      </c>
      <c r="FK9" s="30">
        <v>907.03</v>
      </c>
      <c r="FL9" s="58">
        <v>42197</v>
      </c>
      <c r="FM9" s="30">
        <v>907.03</v>
      </c>
      <c r="FN9" s="79" t="s">
        <v>528</v>
      </c>
      <c r="FO9" s="24">
        <v>25</v>
      </c>
      <c r="FP9" s="16"/>
      <c r="FQ9" s="133"/>
      <c r="FR9" s="126"/>
      <c r="FS9" s="20">
        <v>2</v>
      </c>
      <c r="FT9" s="30">
        <v>930.8</v>
      </c>
      <c r="FU9" s="58">
        <v>42197</v>
      </c>
      <c r="FV9" s="30">
        <v>930.8</v>
      </c>
      <c r="FW9" s="79" t="s">
        <v>531</v>
      </c>
      <c r="FX9" s="24">
        <v>25</v>
      </c>
      <c r="FY9" s="16"/>
      <c r="FZ9" s="133"/>
      <c r="GA9" s="175"/>
      <c r="GB9" s="20">
        <v>2</v>
      </c>
      <c r="GC9" s="19">
        <v>930.61</v>
      </c>
      <c r="GD9" s="17">
        <v>42199</v>
      </c>
      <c r="GE9" s="19">
        <v>930.61</v>
      </c>
      <c r="GF9" s="369" t="s">
        <v>535</v>
      </c>
      <c r="GG9" s="24">
        <v>25</v>
      </c>
      <c r="GH9" s="16"/>
      <c r="GI9" s="133"/>
      <c r="GJ9" s="126"/>
      <c r="GK9" s="20">
        <v>2</v>
      </c>
      <c r="GL9" s="19">
        <v>936.96</v>
      </c>
      <c r="GM9" s="17">
        <v>42199</v>
      </c>
      <c r="GN9" s="19">
        <v>936.96</v>
      </c>
      <c r="GO9" s="72" t="s">
        <v>538</v>
      </c>
      <c r="GP9" s="24">
        <v>25</v>
      </c>
      <c r="GQ9" s="16"/>
      <c r="GR9" s="133"/>
      <c r="GS9" s="126"/>
      <c r="GT9" s="20">
        <v>2</v>
      </c>
      <c r="GU9" s="19">
        <v>936.05</v>
      </c>
      <c r="GV9" s="17">
        <v>42200</v>
      </c>
      <c r="GW9" s="19">
        <v>936.05</v>
      </c>
      <c r="GX9" s="72" t="s">
        <v>541</v>
      </c>
      <c r="GY9" s="24">
        <v>25</v>
      </c>
      <c r="GZ9" s="16"/>
      <c r="HA9" s="133"/>
      <c r="HB9" s="126"/>
      <c r="HC9" s="20">
        <v>2</v>
      </c>
      <c r="HD9" s="19">
        <v>929.9</v>
      </c>
      <c r="HE9" s="17">
        <v>42201</v>
      </c>
      <c r="HF9" s="19">
        <v>929.9</v>
      </c>
      <c r="HG9" s="72" t="s">
        <v>552</v>
      </c>
      <c r="HH9" s="24">
        <v>25</v>
      </c>
      <c r="HI9" s="16"/>
      <c r="HJ9" s="133"/>
      <c r="HK9" s="126"/>
      <c r="HL9" s="20">
        <v>2</v>
      </c>
      <c r="HM9" s="19">
        <v>912.93</v>
      </c>
      <c r="HN9" s="17">
        <v>42201</v>
      </c>
      <c r="HO9" s="19">
        <v>912.93</v>
      </c>
      <c r="HP9" s="72" t="s">
        <v>543</v>
      </c>
      <c r="HQ9" s="24">
        <v>25</v>
      </c>
      <c r="HR9" s="16"/>
      <c r="HS9" s="133"/>
      <c r="HT9" s="126"/>
      <c r="HU9" s="20">
        <v>2</v>
      </c>
      <c r="HV9" s="19">
        <v>935.3</v>
      </c>
      <c r="HW9" s="17">
        <v>42202</v>
      </c>
      <c r="HX9" s="19">
        <v>935.3</v>
      </c>
      <c r="HY9" s="72" t="s">
        <v>555</v>
      </c>
      <c r="HZ9" s="24">
        <v>25</v>
      </c>
      <c r="IA9" s="16"/>
      <c r="IB9" s="133"/>
      <c r="IC9" s="126"/>
      <c r="ID9" s="20">
        <v>2</v>
      </c>
      <c r="IE9" s="19">
        <v>1127.4000000000001</v>
      </c>
      <c r="IF9" s="17">
        <v>42203</v>
      </c>
      <c r="IG9" s="19">
        <v>1127.4000000000001</v>
      </c>
      <c r="IH9" s="72" t="s">
        <v>561</v>
      </c>
      <c r="II9" s="24">
        <v>25</v>
      </c>
      <c r="IJ9" s="16"/>
      <c r="IK9" s="133"/>
      <c r="IL9" s="126"/>
      <c r="IM9" s="20">
        <v>2</v>
      </c>
      <c r="IN9" s="19">
        <v>920.8</v>
      </c>
      <c r="IO9" s="17">
        <v>42204</v>
      </c>
      <c r="IP9" s="19">
        <v>920.8</v>
      </c>
      <c r="IQ9" s="72" t="s">
        <v>571</v>
      </c>
      <c r="IR9" s="24">
        <v>25</v>
      </c>
      <c r="IS9" s="16"/>
      <c r="IT9" s="133"/>
      <c r="IU9" s="126"/>
      <c r="IV9" s="20">
        <v>2</v>
      </c>
      <c r="IW9" s="19">
        <v>909</v>
      </c>
      <c r="IX9" s="110">
        <v>42203</v>
      </c>
      <c r="IY9" s="19">
        <v>909</v>
      </c>
      <c r="IZ9" s="129" t="s">
        <v>573</v>
      </c>
      <c r="JA9" s="108">
        <v>25</v>
      </c>
      <c r="JB9" s="16"/>
      <c r="JC9" s="151"/>
      <c r="JD9" s="126"/>
      <c r="JE9" s="20">
        <v>2</v>
      </c>
      <c r="JF9" s="19">
        <v>968</v>
      </c>
      <c r="JG9" s="17">
        <v>42203</v>
      </c>
      <c r="JH9" s="19">
        <v>968</v>
      </c>
      <c r="JI9" s="530" t="s">
        <v>563</v>
      </c>
      <c r="JJ9" s="24">
        <v>25</v>
      </c>
      <c r="JK9" s="16"/>
      <c r="JL9" s="133"/>
      <c r="JM9" s="126"/>
      <c r="JN9" s="20">
        <v>2</v>
      </c>
      <c r="JO9" s="19">
        <v>972.79</v>
      </c>
      <c r="JP9" s="17"/>
      <c r="JQ9" s="19"/>
      <c r="JR9" s="72"/>
      <c r="JS9" s="24"/>
      <c r="JT9" s="16"/>
      <c r="JU9" s="360"/>
      <c r="JV9" s="282"/>
      <c r="JW9" s="20">
        <v>2</v>
      </c>
      <c r="JX9" s="19">
        <v>911.3</v>
      </c>
      <c r="JY9" s="17">
        <v>42205</v>
      </c>
      <c r="JZ9" s="19">
        <v>911.3</v>
      </c>
      <c r="KA9" s="72" t="s">
        <v>562</v>
      </c>
      <c r="KB9" s="24">
        <v>25</v>
      </c>
      <c r="KC9" s="16"/>
      <c r="KD9" s="360"/>
      <c r="KE9" s="126"/>
      <c r="KF9" s="20">
        <v>2</v>
      </c>
      <c r="KG9" s="370">
        <v>804.6</v>
      </c>
      <c r="KH9" s="110">
        <v>42206</v>
      </c>
      <c r="KI9" s="370">
        <v>804.6</v>
      </c>
      <c r="KJ9" s="129" t="s">
        <v>575</v>
      </c>
      <c r="KK9" s="108">
        <v>25.5</v>
      </c>
      <c r="KL9" s="16"/>
      <c r="KM9" s="360"/>
      <c r="KN9" s="126"/>
      <c r="KO9" s="20">
        <v>2</v>
      </c>
      <c r="KP9" s="205">
        <v>787.3</v>
      </c>
      <c r="KQ9" s="17">
        <v>42206</v>
      </c>
      <c r="KR9" s="205">
        <v>787.3</v>
      </c>
      <c r="KS9" s="72" t="s">
        <v>577</v>
      </c>
      <c r="KT9" s="24">
        <v>25.5</v>
      </c>
      <c r="KU9" s="16"/>
      <c r="KV9" s="360"/>
      <c r="KW9" s="126"/>
      <c r="KX9" s="20">
        <v>2</v>
      </c>
      <c r="KY9" s="19">
        <v>847.17</v>
      </c>
      <c r="KZ9" s="17">
        <v>42206</v>
      </c>
      <c r="LA9" s="19">
        <v>847.17</v>
      </c>
      <c r="LB9" s="72" t="s">
        <v>579</v>
      </c>
      <c r="LC9" s="24">
        <v>25.5</v>
      </c>
      <c r="LD9" s="16"/>
      <c r="LE9" s="360"/>
      <c r="LF9" s="126"/>
      <c r="LG9" s="20">
        <v>2</v>
      </c>
      <c r="LH9" s="205">
        <v>911.56</v>
      </c>
      <c r="LI9" s="17">
        <v>42207</v>
      </c>
      <c r="LJ9" s="205">
        <v>911.56</v>
      </c>
      <c r="LK9" s="72" t="s">
        <v>588</v>
      </c>
      <c r="LL9" s="24">
        <v>25.5</v>
      </c>
      <c r="LM9" s="16"/>
      <c r="LN9" s="360"/>
      <c r="LO9" s="126"/>
      <c r="LP9" s="20">
        <v>2</v>
      </c>
      <c r="LQ9" s="194">
        <v>942.6</v>
      </c>
      <c r="LR9" s="17">
        <v>42208</v>
      </c>
      <c r="LS9" s="194">
        <v>942.6</v>
      </c>
      <c r="LT9" s="72" t="s">
        <v>594</v>
      </c>
      <c r="LU9" s="24">
        <v>26.5</v>
      </c>
      <c r="LV9" s="16"/>
      <c r="LW9" s="360"/>
      <c r="LX9" s="126"/>
      <c r="LY9" s="20">
        <v>2</v>
      </c>
      <c r="LZ9" s="19">
        <v>860.32</v>
      </c>
      <c r="MA9" s="17">
        <v>42208</v>
      </c>
      <c r="MB9" s="19">
        <v>860.32</v>
      </c>
      <c r="MC9" s="530" t="s">
        <v>585</v>
      </c>
      <c r="MD9" s="24">
        <v>26.5</v>
      </c>
      <c r="ME9" s="16"/>
      <c r="MF9" s="360"/>
      <c r="MG9" s="126"/>
      <c r="MH9" s="20">
        <v>2</v>
      </c>
      <c r="MI9" s="194">
        <v>930.8</v>
      </c>
      <c r="MJ9" s="17">
        <v>42209</v>
      </c>
      <c r="MK9" s="194">
        <v>930.8</v>
      </c>
      <c r="ML9" s="72" t="s">
        <v>601</v>
      </c>
      <c r="MM9" s="24">
        <v>27</v>
      </c>
      <c r="MN9" s="16"/>
      <c r="MO9" s="133"/>
      <c r="MP9" s="126"/>
      <c r="MQ9" s="20">
        <v>2</v>
      </c>
      <c r="MR9" s="19">
        <v>937.1</v>
      </c>
      <c r="MS9" s="17">
        <v>42210</v>
      </c>
      <c r="MT9" s="19">
        <v>937.1</v>
      </c>
      <c r="MU9" s="72" t="s">
        <v>607</v>
      </c>
      <c r="MV9" s="24">
        <v>27.5</v>
      </c>
      <c r="MW9" s="16"/>
      <c r="MX9" s="133"/>
      <c r="MY9" s="126"/>
      <c r="MZ9" s="20">
        <v>2</v>
      </c>
      <c r="NA9" s="19">
        <v>922.1</v>
      </c>
      <c r="NB9" s="17">
        <v>42210</v>
      </c>
      <c r="NC9" s="19">
        <v>922.1</v>
      </c>
      <c r="ND9" s="72" t="s">
        <v>603</v>
      </c>
      <c r="NE9" s="24">
        <v>27.5</v>
      </c>
      <c r="NF9" s="16"/>
      <c r="NG9" s="133"/>
      <c r="NH9" s="126"/>
      <c r="NI9" s="20">
        <v>2</v>
      </c>
      <c r="NJ9" s="19">
        <v>917.91</v>
      </c>
      <c r="NK9" s="17">
        <v>42210</v>
      </c>
      <c r="NL9" s="19">
        <v>917.91</v>
      </c>
      <c r="NM9" s="316" t="s">
        <v>605</v>
      </c>
      <c r="NN9" s="24">
        <v>27</v>
      </c>
      <c r="NO9" s="16"/>
      <c r="NP9" s="133"/>
      <c r="NQ9" s="126"/>
      <c r="NR9" s="20">
        <v>2</v>
      </c>
      <c r="NS9" s="19">
        <v>1032</v>
      </c>
      <c r="NT9" s="17"/>
      <c r="NU9" s="19"/>
      <c r="NV9" s="72"/>
      <c r="NW9" s="24"/>
      <c r="NX9" s="16"/>
      <c r="NY9" s="133"/>
      <c r="NZ9" s="126"/>
      <c r="OA9" s="20">
        <v>2</v>
      </c>
      <c r="OB9" s="19">
        <v>916.55</v>
      </c>
      <c r="OC9" s="17">
        <v>42213</v>
      </c>
      <c r="OD9" s="19">
        <v>916.55</v>
      </c>
      <c r="OE9" s="72" t="s">
        <v>612</v>
      </c>
      <c r="OF9" s="24">
        <v>28.5</v>
      </c>
      <c r="OH9" s="133"/>
      <c r="OI9" s="2"/>
      <c r="OJ9" s="20">
        <v>2</v>
      </c>
      <c r="OK9" s="19">
        <v>904.76</v>
      </c>
      <c r="OL9" s="17">
        <v>42213</v>
      </c>
      <c r="OM9" s="19">
        <v>904.76</v>
      </c>
      <c r="ON9" s="72" t="s">
        <v>614</v>
      </c>
      <c r="OO9" s="24">
        <v>28.5</v>
      </c>
      <c r="OQ9" s="133"/>
      <c r="OR9" s="2"/>
      <c r="OS9" s="20">
        <v>2</v>
      </c>
      <c r="OT9" s="19">
        <v>945.58</v>
      </c>
      <c r="OU9" s="17">
        <v>42214</v>
      </c>
      <c r="OV9" s="19">
        <v>945.58</v>
      </c>
      <c r="OW9" s="72" t="s">
        <v>617</v>
      </c>
      <c r="OX9" s="24">
        <v>28.5</v>
      </c>
      <c r="OZ9" s="133"/>
      <c r="PA9" s="2"/>
      <c r="PB9" s="20">
        <v>2</v>
      </c>
      <c r="PC9" s="19">
        <v>945.3</v>
      </c>
      <c r="PD9" s="17">
        <v>42214</v>
      </c>
      <c r="PE9" s="19">
        <v>945.3</v>
      </c>
      <c r="PF9" s="72" t="s">
        <v>623</v>
      </c>
      <c r="PG9" s="24">
        <v>27.3</v>
      </c>
      <c r="PI9" s="133"/>
      <c r="PJ9" s="2"/>
      <c r="PK9" s="20">
        <v>2</v>
      </c>
      <c r="PL9" s="19">
        <v>921.7</v>
      </c>
      <c r="PM9" s="17">
        <v>42215</v>
      </c>
      <c r="PN9" s="19">
        <v>921.7</v>
      </c>
      <c r="PO9" s="72" t="s">
        <v>627</v>
      </c>
      <c r="PP9" s="24">
        <v>28.5</v>
      </c>
      <c r="PR9" s="133"/>
      <c r="PS9" s="2"/>
      <c r="PT9" s="20">
        <v>2</v>
      </c>
      <c r="PU9" s="19">
        <v>891.61</v>
      </c>
      <c r="PV9" s="17">
        <v>42215</v>
      </c>
      <c r="PW9" s="19">
        <v>891.61</v>
      </c>
      <c r="PX9" s="72" t="s">
        <v>620</v>
      </c>
      <c r="PY9" s="24">
        <v>28.5</v>
      </c>
      <c r="QA9" s="133"/>
      <c r="QB9" s="2"/>
      <c r="QC9" s="20">
        <v>2</v>
      </c>
      <c r="QD9" s="19">
        <v>954.4</v>
      </c>
      <c r="QE9" s="17">
        <v>42216</v>
      </c>
      <c r="QF9" s="19">
        <v>954.4</v>
      </c>
      <c r="QG9" s="72" t="s">
        <v>629</v>
      </c>
      <c r="QH9" s="24">
        <v>28.5</v>
      </c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5002722</v>
      </c>
      <c r="E10" s="162">
        <f t="shared" si="6"/>
        <v>42188</v>
      </c>
      <c r="F10" s="77">
        <f t="shared" si="6"/>
        <v>19271.93</v>
      </c>
      <c r="G10" s="15">
        <f t="shared" si="6"/>
        <v>21</v>
      </c>
      <c r="H10" s="65">
        <f t="shared" si="6"/>
        <v>19275.900000000001</v>
      </c>
      <c r="I10" s="18">
        <f t="shared" si="6"/>
        <v>-3.9700000000011642</v>
      </c>
      <c r="K10" s="59"/>
      <c r="L10" s="2"/>
      <c r="M10" s="20">
        <v>3</v>
      </c>
      <c r="N10" s="19">
        <v>895.24</v>
      </c>
      <c r="O10" s="17">
        <v>42188</v>
      </c>
      <c r="P10" s="19">
        <v>895.24</v>
      </c>
      <c r="Q10" s="659" t="s">
        <v>477</v>
      </c>
      <c r="R10" s="272">
        <v>26.5</v>
      </c>
      <c r="S10" s="16"/>
      <c r="T10" s="59"/>
      <c r="U10" s="126"/>
      <c r="V10" s="20">
        <v>3</v>
      </c>
      <c r="W10" s="19">
        <v>764.63</v>
      </c>
      <c r="X10" s="662">
        <v>42187</v>
      </c>
      <c r="Y10" s="661">
        <v>764.63</v>
      </c>
      <c r="Z10" s="663" t="s">
        <v>476</v>
      </c>
      <c r="AA10" s="664">
        <v>26.5</v>
      </c>
      <c r="AB10" s="16"/>
      <c r="AC10" s="59"/>
      <c r="AD10" s="126"/>
      <c r="AE10" s="20">
        <v>3</v>
      </c>
      <c r="AF10" s="19">
        <v>913.5</v>
      </c>
      <c r="AG10" s="17">
        <v>42187</v>
      </c>
      <c r="AH10" s="19">
        <v>913.5</v>
      </c>
      <c r="AI10" s="72" t="s">
        <v>478</v>
      </c>
      <c r="AJ10" s="24">
        <v>26</v>
      </c>
      <c r="AK10" s="16"/>
      <c r="AL10" s="135"/>
      <c r="AM10" s="126"/>
      <c r="AN10" s="20"/>
      <c r="AO10" s="19"/>
      <c r="AP10" s="156"/>
      <c r="AQ10" s="19"/>
      <c r="AR10" s="316"/>
      <c r="AS10" s="116"/>
      <c r="AT10" s="16"/>
      <c r="AU10" s="135"/>
      <c r="AV10" s="175"/>
      <c r="AW10" s="20">
        <v>3</v>
      </c>
      <c r="AX10" s="19">
        <v>913.5</v>
      </c>
      <c r="AY10" s="110">
        <v>42188</v>
      </c>
      <c r="AZ10" s="19">
        <v>913.5</v>
      </c>
      <c r="BA10" s="129" t="s">
        <v>483</v>
      </c>
      <c r="BB10" s="108">
        <v>26.5</v>
      </c>
      <c r="BC10" s="16"/>
      <c r="BD10" s="135"/>
      <c r="BE10" s="175"/>
      <c r="BF10" s="20">
        <v>3</v>
      </c>
      <c r="BG10" s="19">
        <v>912.6</v>
      </c>
      <c r="BH10" s="17">
        <v>42188</v>
      </c>
      <c r="BI10" s="19">
        <v>912.6</v>
      </c>
      <c r="BJ10" s="530" t="s">
        <v>488</v>
      </c>
      <c r="BK10" s="160">
        <v>26.5</v>
      </c>
      <c r="BL10" s="16"/>
      <c r="BM10" s="59"/>
      <c r="BN10" s="126"/>
      <c r="BO10" s="20">
        <v>3</v>
      </c>
      <c r="BP10" s="19">
        <v>920.8</v>
      </c>
      <c r="BQ10" s="17">
        <v>42191</v>
      </c>
      <c r="BR10" s="19">
        <v>920.8</v>
      </c>
      <c r="BS10" s="72" t="s">
        <v>494</v>
      </c>
      <c r="BT10" s="24">
        <v>26.5</v>
      </c>
      <c r="BU10" s="16"/>
      <c r="BV10" s="59"/>
      <c r="BW10" s="126"/>
      <c r="BX10" s="20">
        <v>3</v>
      </c>
      <c r="BY10" s="19">
        <v>932</v>
      </c>
      <c r="BZ10" s="669">
        <v>42191</v>
      </c>
      <c r="CA10" s="670">
        <v>932</v>
      </c>
      <c r="CB10" s="72" t="s">
        <v>507</v>
      </c>
      <c r="CC10" s="24">
        <v>26.3</v>
      </c>
      <c r="CD10" s="16"/>
      <c r="CE10" s="59"/>
      <c r="CF10" s="126"/>
      <c r="CG10" s="20">
        <v>3</v>
      </c>
      <c r="CH10" s="19">
        <v>909.9</v>
      </c>
      <c r="CI10" s="17">
        <v>42191</v>
      </c>
      <c r="CJ10" s="179">
        <v>909.9</v>
      </c>
      <c r="CK10" s="448" t="s">
        <v>496</v>
      </c>
      <c r="CL10" s="24">
        <v>26.5</v>
      </c>
      <c r="CM10" s="16"/>
      <c r="CN10" s="135"/>
      <c r="CO10" s="126"/>
      <c r="CP10" s="20">
        <v>3</v>
      </c>
      <c r="CQ10" s="19">
        <v>808.62</v>
      </c>
      <c r="CR10" s="17">
        <v>42189</v>
      </c>
      <c r="CS10" s="19">
        <v>808.62</v>
      </c>
      <c r="CT10" s="333" t="s">
        <v>497</v>
      </c>
      <c r="CU10" s="24">
        <v>26.5</v>
      </c>
      <c r="CV10" s="16"/>
      <c r="CW10" s="135"/>
      <c r="CX10" s="126"/>
      <c r="CY10" s="20">
        <v>3</v>
      </c>
      <c r="CZ10" s="205">
        <v>899.77</v>
      </c>
      <c r="DA10" s="17">
        <v>42192</v>
      </c>
      <c r="DB10" s="205">
        <v>899.77</v>
      </c>
      <c r="DC10" s="43" t="s">
        <v>505</v>
      </c>
      <c r="DD10" s="24">
        <v>25.5</v>
      </c>
      <c r="DE10" s="16"/>
      <c r="DF10" s="135"/>
      <c r="DG10" s="126"/>
      <c r="DH10" s="20">
        <v>3</v>
      </c>
      <c r="DI10" s="19">
        <v>898.87</v>
      </c>
      <c r="DJ10" s="17">
        <v>42192</v>
      </c>
      <c r="DK10" s="19">
        <v>898.87</v>
      </c>
      <c r="DL10" s="43" t="s">
        <v>508</v>
      </c>
      <c r="DM10" s="24">
        <v>25.5</v>
      </c>
      <c r="DN10" s="16"/>
      <c r="DO10" s="135"/>
      <c r="DP10" s="126"/>
      <c r="DQ10" s="20">
        <v>3</v>
      </c>
      <c r="DR10" s="30">
        <v>888.89</v>
      </c>
      <c r="DS10" s="58">
        <v>42193</v>
      </c>
      <c r="DT10" s="30">
        <v>888.89</v>
      </c>
      <c r="DU10" s="79" t="s">
        <v>513</v>
      </c>
      <c r="DV10" s="24">
        <v>25.5</v>
      </c>
      <c r="DW10" s="16"/>
      <c r="DX10" s="135"/>
      <c r="DY10" s="126"/>
      <c r="DZ10" s="20">
        <v>3</v>
      </c>
      <c r="EA10" s="30">
        <v>914.4</v>
      </c>
      <c r="EB10" s="58">
        <v>42194</v>
      </c>
      <c r="EC10" s="30">
        <v>914.4</v>
      </c>
      <c r="ED10" s="79" t="s">
        <v>516</v>
      </c>
      <c r="EE10" s="24">
        <v>25</v>
      </c>
      <c r="EF10" s="16"/>
      <c r="EG10" s="135"/>
      <c r="EH10" s="175"/>
      <c r="EI10" s="20">
        <v>3</v>
      </c>
      <c r="EJ10" s="19">
        <v>908.1</v>
      </c>
      <c r="EK10" s="17">
        <v>42195</v>
      </c>
      <c r="EL10" s="19">
        <v>908.1</v>
      </c>
      <c r="EM10" s="43" t="s">
        <v>521</v>
      </c>
      <c r="EN10" s="24">
        <v>25</v>
      </c>
      <c r="EO10" s="16"/>
      <c r="EP10" s="135"/>
      <c r="EQ10" s="126"/>
      <c r="ER10" s="20">
        <v>3</v>
      </c>
      <c r="ES10" s="19">
        <v>940.7</v>
      </c>
      <c r="ET10" s="17">
        <v>42196</v>
      </c>
      <c r="EU10" s="19">
        <v>940.7</v>
      </c>
      <c r="EV10" s="79" t="s">
        <v>524</v>
      </c>
      <c r="EW10" s="24">
        <v>25</v>
      </c>
      <c r="EX10" s="16"/>
      <c r="EY10" s="135"/>
      <c r="EZ10" s="126"/>
      <c r="FA10" s="20"/>
      <c r="FB10" s="19"/>
      <c r="FC10" s="17"/>
      <c r="FD10" s="19"/>
      <c r="FE10" s="43"/>
      <c r="FF10" s="24"/>
      <c r="FG10" s="16"/>
      <c r="FH10" s="135"/>
      <c r="FI10" s="126"/>
      <c r="FJ10" s="20">
        <v>3</v>
      </c>
      <c r="FK10" s="30">
        <v>921.54</v>
      </c>
      <c r="FL10" s="58">
        <v>42197</v>
      </c>
      <c r="FM10" s="30">
        <v>921.54</v>
      </c>
      <c r="FN10" s="79" t="s">
        <v>528</v>
      </c>
      <c r="FO10" s="24">
        <v>25</v>
      </c>
      <c r="FP10" s="16"/>
      <c r="FQ10" s="135"/>
      <c r="FR10" s="126"/>
      <c r="FS10" s="20">
        <v>3</v>
      </c>
      <c r="FT10" s="30">
        <v>924.4</v>
      </c>
      <c r="FU10" s="58">
        <v>42197</v>
      </c>
      <c r="FV10" s="30">
        <v>924.4</v>
      </c>
      <c r="FW10" s="79" t="s">
        <v>531</v>
      </c>
      <c r="FX10" s="24">
        <v>25</v>
      </c>
      <c r="FY10" s="16"/>
      <c r="FZ10" s="135"/>
      <c r="GA10" s="175"/>
      <c r="GB10" s="20">
        <v>3</v>
      </c>
      <c r="GC10" s="19">
        <v>922</v>
      </c>
      <c r="GD10" s="17">
        <v>42199</v>
      </c>
      <c r="GE10" s="19">
        <v>922</v>
      </c>
      <c r="GF10" s="369" t="s">
        <v>535</v>
      </c>
      <c r="GG10" s="24">
        <v>25</v>
      </c>
      <c r="GH10" s="16"/>
      <c r="GI10" s="135"/>
      <c r="GJ10" s="126"/>
      <c r="GK10" s="20">
        <v>3</v>
      </c>
      <c r="GL10" s="19">
        <v>955.1</v>
      </c>
      <c r="GM10" s="17">
        <v>42199</v>
      </c>
      <c r="GN10" s="19">
        <v>955.1</v>
      </c>
      <c r="GO10" s="72" t="s">
        <v>538</v>
      </c>
      <c r="GP10" s="24">
        <v>25</v>
      </c>
      <c r="GQ10" s="16"/>
      <c r="GR10" s="135"/>
      <c r="GS10" s="126"/>
      <c r="GT10" s="20">
        <v>3</v>
      </c>
      <c r="GU10" s="19">
        <v>910.2</v>
      </c>
      <c r="GV10" s="17">
        <v>42200</v>
      </c>
      <c r="GW10" s="19">
        <v>910.2</v>
      </c>
      <c r="GX10" s="72" t="s">
        <v>541</v>
      </c>
      <c r="GY10" s="24">
        <v>25</v>
      </c>
      <c r="GZ10" s="16"/>
      <c r="HA10" s="59"/>
      <c r="HB10" s="126"/>
      <c r="HC10" s="20">
        <v>3</v>
      </c>
      <c r="HD10" s="19">
        <v>936.2</v>
      </c>
      <c r="HE10" s="17">
        <v>42201</v>
      </c>
      <c r="HF10" s="19">
        <v>936.2</v>
      </c>
      <c r="HG10" s="72" t="s">
        <v>552</v>
      </c>
      <c r="HH10" s="24">
        <v>25</v>
      </c>
      <c r="HI10" s="16"/>
      <c r="HJ10" s="135"/>
      <c r="HK10" s="126"/>
      <c r="HL10" s="20">
        <v>3</v>
      </c>
      <c r="HM10" s="19">
        <v>908.39</v>
      </c>
      <c r="HN10" s="17">
        <v>42201</v>
      </c>
      <c r="HO10" s="19">
        <v>908.39</v>
      </c>
      <c r="HP10" s="72" t="s">
        <v>543</v>
      </c>
      <c r="HQ10" s="24">
        <v>25</v>
      </c>
      <c r="HR10" s="16"/>
      <c r="HS10" s="135"/>
      <c r="HT10" s="126"/>
      <c r="HU10" s="20">
        <v>3</v>
      </c>
      <c r="HV10" s="19">
        <v>924.4</v>
      </c>
      <c r="HW10" s="17">
        <v>42202</v>
      </c>
      <c r="HX10" s="19">
        <v>924.4</v>
      </c>
      <c r="HY10" s="72" t="s">
        <v>555</v>
      </c>
      <c r="HZ10" s="24">
        <v>25</v>
      </c>
      <c r="IA10" s="16"/>
      <c r="IB10" s="135"/>
      <c r="IC10" s="126"/>
      <c r="ID10" s="20">
        <v>3</v>
      </c>
      <c r="IE10" s="19">
        <v>1093.7</v>
      </c>
      <c r="IF10" s="17">
        <v>42203</v>
      </c>
      <c r="IG10" s="19">
        <v>1093.7</v>
      </c>
      <c r="IH10" s="72" t="s">
        <v>561</v>
      </c>
      <c r="II10" s="24">
        <v>25</v>
      </c>
      <c r="IJ10" s="16"/>
      <c r="IK10" s="135"/>
      <c r="IL10" s="126"/>
      <c r="IM10" s="20">
        <v>3</v>
      </c>
      <c r="IN10" s="19">
        <v>925.3</v>
      </c>
      <c r="IO10" s="17">
        <v>42204</v>
      </c>
      <c r="IP10" s="19">
        <v>925.3</v>
      </c>
      <c r="IQ10" s="72" t="s">
        <v>570</v>
      </c>
      <c r="IR10" s="24">
        <v>25</v>
      </c>
      <c r="IS10" s="16"/>
      <c r="IT10" s="135"/>
      <c r="IU10" s="126"/>
      <c r="IV10" s="20">
        <v>3</v>
      </c>
      <c r="IW10" s="19">
        <v>929.9</v>
      </c>
      <c r="IX10" s="110">
        <v>42203</v>
      </c>
      <c r="IY10" s="19">
        <v>929.9</v>
      </c>
      <c r="IZ10" s="129" t="s">
        <v>573</v>
      </c>
      <c r="JA10" s="108">
        <v>25</v>
      </c>
      <c r="JB10" s="16"/>
      <c r="JC10" s="173"/>
      <c r="JD10" s="126"/>
      <c r="JE10" s="20">
        <v>3</v>
      </c>
      <c r="JF10" s="19">
        <v>1003</v>
      </c>
      <c r="JG10" s="17">
        <v>42203</v>
      </c>
      <c r="JH10" s="19">
        <v>1003</v>
      </c>
      <c r="JI10" s="530" t="s">
        <v>563</v>
      </c>
      <c r="JJ10" s="24">
        <v>25</v>
      </c>
      <c r="JK10" s="16"/>
      <c r="JL10" s="59"/>
      <c r="JM10" s="126"/>
      <c r="JN10" s="20">
        <v>3</v>
      </c>
      <c r="JO10" s="19">
        <v>947.85</v>
      </c>
      <c r="JP10" s="17"/>
      <c r="JQ10" s="19"/>
      <c r="JR10" s="72"/>
      <c r="JS10" s="24"/>
      <c r="JT10" s="16"/>
      <c r="JU10" s="59"/>
      <c r="JV10" s="283"/>
      <c r="JW10" s="20">
        <v>3</v>
      </c>
      <c r="JX10" s="19">
        <v>878.6</v>
      </c>
      <c r="JY10" s="17">
        <v>42205</v>
      </c>
      <c r="JZ10" s="19">
        <v>878.6</v>
      </c>
      <c r="KA10" s="72" t="s">
        <v>562</v>
      </c>
      <c r="KB10" s="24">
        <v>25</v>
      </c>
      <c r="KC10" s="16"/>
      <c r="KD10" s="59"/>
      <c r="KE10" s="126"/>
      <c r="KF10" s="20">
        <v>3</v>
      </c>
      <c r="KG10" s="205">
        <v>861.3</v>
      </c>
      <c r="KH10" s="110">
        <v>42206</v>
      </c>
      <c r="KI10" s="205">
        <v>861.3</v>
      </c>
      <c r="KJ10" s="129" t="s">
        <v>575</v>
      </c>
      <c r="KK10" s="108">
        <v>25.5</v>
      </c>
      <c r="KL10" s="16"/>
      <c r="KM10" s="59"/>
      <c r="KN10" s="126"/>
      <c r="KO10" s="20">
        <v>3</v>
      </c>
      <c r="KP10" s="205">
        <v>786.85</v>
      </c>
      <c r="KQ10" s="17">
        <v>42206</v>
      </c>
      <c r="KR10" s="205">
        <v>786.85</v>
      </c>
      <c r="KS10" s="72" t="s">
        <v>577</v>
      </c>
      <c r="KT10" s="24">
        <v>25.5</v>
      </c>
      <c r="KU10" s="16"/>
      <c r="KV10" s="59"/>
      <c r="KW10" s="126"/>
      <c r="KX10" s="20">
        <v>3</v>
      </c>
      <c r="KY10" s="19">
        <v>807.26</v>
      </c>
      <c r="KZ10" s="17">
        <v>42206</v>
      </c>
      <c r="LA10" s="19">
        <v>807.26</v>
      </c>
      <c r="LB10" s="72" t="s">
        <v>579</v>
      </c>
      <c r="LC10" s="24">
        <v>25.5</v>
      </c>
      <c r="LD10" s="16"/>
      <c r="LE10" s="59"/>
      <c r="LF10" s="126"/>
      <c r="LG10" s="20">
        <v>3</v>
      </c>
      <c r="LH10" s="205">
        <v>902.04</v>
      </c>
      <c r="LI10" s="17">
        <v>42207</v>
      </c>
      <c r="LJ10" s="205">
        <v>902.04</v>
      </c>
      <c r="LK10" s="72" t="s">
        <v>588</v>
      </c>
      <c r="LL10" s="24">
        <v>25.5</v>
      </c>
      <c r="LM10" s="16"/>
      <c r="LN10" s="59"/>
      <c r="LO10" s="126"/>
      <c r="LP10" s="20">
        <v>3</v>
      </c>
      <c r="LQ10" s="19">
        <v>919</v>
      </c>
      <c r="LR10" s="17">
        <v>42208</v>
      </c>
      <c r="LS10" s="19">
        <v>919</v>
      </c>
      <c r="LT10" s="72" t="s">
        <v>594</v>
      </c>
      <c r="LU10" s="24">
        <v>26.5</v>
      </c>
      <c r="LV10" s="16"/>
      <c r="LW10" s="59"/>
      <c r="LX10" s="126"/>
      <c r="LY10" s="20">
        <v>3</v>
      </c>
      <c r="LZ10" s="19">
        <v>875.28</v>
      </c>
      <c r="MA10" s="17">
        <v>42208</v>
      </c>
      <c r="MB10" s="19">
        <v>875.28</v>
      </c>
      <c r="MC10" s="530" t="s">
        <v>586</v>
      </c>
      <c r="MD10" s="24">
        <v>26.5</v>
      </c>
      <c r="ME10" s="16"/>
      <c r="MF10" s="59"/>
      <c r="MG10" s="126"/>
      <c r="MH10" s="20">
        <v>3</v>
      </c>
      <c r="MI10" s="19">
        <v>957.1</v>
      </c>
      <c r="MJ10" s="17">
        <v>42209</v>
      </c>
      <c r="MK10" s="19">
        <v>957.1</v>
      </c>
      <c r="ML10" s="72" t="s">
        <v>601</v>
      </c>
      <c r="MM10" s="24">
        <v>27</v>
      </c>
      <c r="MN10" s="16"/>
      <c r="MO10" s="59"/>
      <c r="MP10" s="126"/>
      <c r="MQ10" s="20">
        <v>3</v>
      </c>
      <c r="MR10" s="19">
        <v>920.8</v>
      </c>
      <c r="MS10" s="17">
        <v>42210</v>
      </c>
      <c r="MT10" s="19">
        <v>920.8</v>
      </c>
      <c r="MU10" s="72" t="s">
        <v>607</v>
      </c>
      <c r="MV10" s="24">
        <v>27.5</v>
      </c>
      <c r="MW10" s="16"/>
      <c r="MX10" s="59"/>
      <c r="MY10" s="126"/>
      <c r="MZ10" s="20">
        <v>3</v>
      </c>
      <c r="NA10" s="19">
        <v>922.1</v>
      </c>
      <c r="NB10" s="17">
        <v>42210</v>
      </c>
      <c r="NC10" s="19">
        <v>922.1</v>
      </c>
      <c r="ND10" s="72" t="s">
        <v>603</v>
      </c>
      <c r="NE10" s="24">
        <v>27.5</v>
      </c>
      <c r="NF10" s="16"/>
      <c r="NG10" s="59"/>
      <c r="NH10" s="126"/>
      <c r="NI10" s="20">
        <v>3</v>
      </c>
      <c r="NJ10" s="19">
        <v>953.29</v>
      </c>
      <c r="NK10" s="17">
        <v>42210</v>
      </c>
      <c r="NL10" s="19">
        <v>953.29</v>
      </c>
      <c r="NM10" s="316" t="s">
        <v>605</v>
      </c>
      <c r="NN10" s="24">
        <v>27</v>
      </c>
      <c r="NO10" s="16"/>
      <c r="NP10" s="59"/>
      <c r="NQ10" s="126"/>
      <c r="NR10" s="20">
        <v>3</v>
      </c>
      <c r="NS10" s="19">
        <v>962</v>
      </c>
      <c r="NT10" s="17"/>
      <c r="NU10" s="19"/>
      <c r="NV10" s="72"/>
      <c r="NW10" s="24"/>
      <c r="NX10" s="16"/>
      <c r="NY10" s="59"/>
      <c r="NZ10" s="126"/>
      <c r="OA10" s="20">
        <v>3</v>
      </c>
      <c r="OB10" s="19">
        <v>907.48</v>
      </c>
      <c r="OC10" s="17">
        <v>42213</v>
      </c>
      <c r="OD10" s="19">
        <v>907.48</v>
      </c>
      <c r="OE10" s="72" t="s">
        <v>612</v>
      </c>
      <c r="OF10" s="24">
        <v>28.5</v>
      </c>
      <c r="OH10" s="59"/>
      <c r="OI10" s="2"/>
      <c r="OJ10" s="20">
        <v>3</v>
      </c>
      <c r="OK10" s="19">
        <v>905.67</v>
      </c>
      <c r="OL10" s="17">
        <v>42213</v>
      </c>
      <c r="OM10" s="19">
        <v>905.67</v>
      </c>
      <c r="ON10" s="72" t="s">
        <v>614</v>
      </c>
      <c r="OO10" s="24">
        <v>28.5</v>
      </c>
      <c r="OQ10" s="59"/>
      <c r="OR10" s="2"/>
      <c r="OS10" s="20">
        <v>3</v>
      </c>
      <c r="OT10" s="19">
        <v>942.86</v>
      </c>
      <c r="OU10" s="17">
        <v>42214</v>
      </c>
      <c r="OV10" s="19">
        <v>942.86</v>
      </c>
      <c r="OW10" s="72" t="s">
        <v>617</v>
      </c>
      <c r="OX10" s="24">
        <v>28.5</v>
      </c>
      <c r="OZ10" s="59"/>
      <c r="PA10" s="2"/>
      <c r="PB10" s="20">
        <v>3</v>
      </c>
      <c r="PC10" s="19">
        <v>939.8</v>
      </c>
      <c r="PD10" s="17">
        <v>42214</v>
      </c>
      <c r="PE10" s="19">
        <v>939.8</v>
      </c>
      <c r="PF10" s="72" t="s">
        <v>623</v>
      </c>
      <c r="PG10" s="24">
        <v>27.3</v>
      </c>
      <c r="PI10" s="59"/>
      <c r="PJ10" s="2"/>
      <c r="PK10" s="20">
        <v>3</v>
      </c>
      <c r="PL10" s="19">
        <v>932.6</v>
      </c>
      <c r="PM10" s="17">
        <v>42215</v>
      </c>
      <c r="PN10" s="19">
        <v>932.6</v>
      </c>
      <c r="PO10" s="72" t="s">
        <v>627</v>
      </c>
      <c r="PP10" s="24">
        <v>28.5</v>
      </c>
      <c r="PR10" s="59"/>
      <c r="PS10" s="619" t="s">
        <v>347</v>
      </c>
      <c r="PT10" s="20">
        <v>3</v>
      </c>
      <c r="PU10" s="19">
        <v>798.19</v>
      </c>
      <c r="PV10" s="156">
        <v>42215</v>
      </c>
      <c r="PW10" s="179">
        <v>798.19</v>
      </c>
      <c r="PX10" s="316" t="s">
        <v>620</v>
      </c>
      <c r="PY10" s="116">
        <v>17.5</v>
      </c>
      <c r="QA10" s="59"/>
      <c r="QB10" s="2"/>
      <c r="QC10" s="20">
        <v>3</v>
      </c>
      <c r="QD10" s="19">
        <v>923.5</v>
      </c>
      <c r="QE10" s="17">
        <v>42216</v>
      </c>
      <c r="QF10" s="19">
        <v>923.5</v>
      </c>
      <c r="QG10" s="72" t="s">
        <v>629</v>
      </c>
      <c r="QH10" s="24">
        <v>28.5</v>
      </c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MANSIVA SA DE C</v>
      </c>
      <c r="C11" s="16" t="str">
        <f t="shared" si="7"/>
        <v>INDIANA</v>
      </c>
      <c r="D11" s="74" t="str">
        <f t="shared" si="7"/>
        <v>PED. 5014494</v>
      </c>
      <c r="E11" s="162">
        <f t="shared" si="7"/>
        <v>42189</v>
      </c>
      <c r="F11" s="77">
        <f t="shared" si="7"/>
        <v>17621.759999999998</v>
      </c>
      <c r="G11" s="15">
        <f t="shared" si="7"/>
        <v>18</v>
      </c>
      <c r="H11" s="65">
        <f t="shared" si="7"/>
        <v>17598.32</v>
      </c>
      <c r="I11" s="18">
        <f t="shared" si="7"/>
        <v>23.43999999999869</v>
      </c>
      <c r="K11" s="147"/>
      <c r="L11" s="2"/>
      <c r="M11" s="20">
        <v>4</v>
      </c>
      <c r="N11" s="19">
        <v>756.01</v>
      </c>
      <c r="O11" s="17">
        <v>42188</v>
      </c>
      <c r="P11" s="19">
        <v>756.01</v>
      </c>
      <c r="Q11" s="659" t="s">
        <v>482</v>
      </c>
      <c r="R11" s="272">
        <v>26.5</v>
      </c>
      <c r="S11" s="16"/>
      <c r="T11" s="147"/>
      <c r="U11" s="126"/>
      <c r="V11" s="20">
        <v>4</v>
      </c>
      <c r="W11" s="194">
        <v>760.09</v>
      </c>
      <c r="X11" s="17">
        <v>42188</v>
      </c>
      <c r="Y11" s="194">
        <v>760.09</v>
      </c>
      <c r="Z11" s="72" t="s">
        <v>477</v>
      </c>
      <c r="AA11" s="24">
        <v>26.5</v>
      </c>
      <c r="AB11" s="16"/>
      <c r="AC11" s="147"/>
      <c r="AD11" s="126"/>
      <c r="AE11" s="20">
        <v>4</v>
      </c>
      <c r="AF11" s="19">
        <v>917.6</v>
      </c>
      <c r="AG11" s="17">
        <v>42187</v>
      </c>
      <c r="AH11" s="19">
        <v>917.6</v>
      </c>
      <c r="AI11" s="72" t="s">
        <v>478</v>
      </c>
      <c r="AJ11" s="24">
        <v>26</v>
      </c>
      <c r="AK11" s="16"/>
      <c r="AL11" s="147"/>
      <c r="AM11" s="126"/>
      <c r="AN11" s="20"/>
      <c r="AO11" s="19"/>
      <c r="AP11" s="156"/>
      <c r="AQ11" s="19"/>
      <c r="AR11" s="316"/>
      <c r="AS11" s="116"/>
      <c r="AT11" s="16"/>
      <c r="AU11" s="147"/>
      <c r="AV11" s="175"/>
      <c r="AW11" s="20">
        <v>4</v>
      </c>
      <c r="AX11" s="19">
        <v>955.3</v>
      </c>
      <c r="AY11" s="110">
        <v>42188</v>
      </c>
      <c r="AZ11" s="19">
        <v>955.3</v>
      </c>
      <c r="BA11" s="129" t="s">
        <v>483</v>
      </c>
      <c r="BB11" s="108">
        <v>26.5</v>
      </c>
      <c r="BC11" s="16"/>
      <c r="BD11" s="147"/>
      <c r="BE11" s="175"/>
      <c r="BF11" s="20">
        <v>4</v>
      </c>
      <c r="BG11" s="19">
        <v>921.7</v>
      </c>
      <c r="BH11" s="17">
        <v>42188</v>
      </c>
      <c r="BI11" s="19">
        <v>921.7</v>
      </c>
      <c r="BJ11" s="530" t="s">
        <v>488</v>
      </c>
      <c r="BK11" s="160">
        <v>26.5</v>
      </c>
      <c r="BL11" s="16"/>
      <c r="BM11" s="147"/>
      <c r="BN11" s="126"/>
      <c r="BO11" s="20">
        <v>4</v>
      </c>
      <c r="BP11" s="19">
        <v>872.7</v>
      </c>
      <c r="BQ11" s="17">
        <v>42191</v>
      </c>
      <c r="BR11" s="19">
        <v>872.7</v>
      </c>
      <c r="BS11" s="72" t="s">
        <v>496</v>
      </c>
      <c r="BT11" s="24">
        <v>26.5</v>
      </c>
      <c r="BU11" s="16"/>
      <c r="BV11" s="147"/>
      <c r="BW11" s="126"/>
      <c r="BX11" s="20">
        <v>4</v>
      </c>
      <c r="BY11" s="19">
        <v>1012</v>
      </c>
      <c r="BZ11" s="669">
        <v>42191</v>
      </c>
      <c r="CA11" s="670">
        <v>1012</v>
      </c>
      <c r="CB11" s="72" t="s">
        <v>507</v>
      </c>
      <c r="CC11" s="24">
        <v>26.3</v>
      </c>
      <c r="CD11" s="16"/>
      <c r="CE11" s="147"/>
      <c r="CF11" s="126"/>
      <c r="CG11" s="20">
        <v>4</v>
      </c>
      <c r="CH11" s="19">
        <v>890.9</v>
      </c>
      <c r="CI11" s="17">
        <v>42192</v>
      </c>
      <c r="CJ11" s="19">
        <v>890.9</v>
      </c>
      <c r="CK11" s="448" t="s">
        <v>504</v>
      </c>
      <c r="CL11" s="24">
        <v>26.5</v>
      </c>
      <c r="CM11" s="16"/>
      <c r="CN11" s="147"/>
      <c r="CO11" s="126"/>
      <c r="CP11" s="20">
        <v>4</v>
      </c>
      <c r="CQ11" s="19">
        <v>796.37</v>
      </c>
      <c r="CR11" s="17">
        <v>42189</v>
      </c>
      <c r="CS11" s="19">
        <v>796.37</v>
      </c>
      <c r="CT11" s="333" t="s">
        <v>497</v>
      </c>
      <c r="CU11" s="24">
        <v>26.5</v>
      </c>
      <c r="CV11" s="16"/>
      <c r="CW11" s="147"/>
      <c r="CX11" s="126"/>
      <c r="CY11" s="20">
        <v>4</v>
      </c>
      <c r="CZ11" s="205">
        <v>901.13</v>
      </c>
      <c r="DA11" s="17">
        <v>42192</v>
      </c>
      <c r="DB11" s="205">
        <v>901.13</v>
      </c>
      <c r="DC11" s="43" t="s">
        <v>505</v>
      </c>
      <c r="DD11" s="24">
        <v>25.5</v>
      </c>
      <c r="DE11" s="16"/>
      <c r="DF11" s="147"/>
      <c r="DG11" s="126"/>
      <c r="DH11" s="20">
        <v>4</v>
      </c>
      <c r="DI11" s="19">
        <v>922.45</v>
      </c>
      <c r="DJ11" s="17">
        <v>42192</v>
      </c>
      <c r="DK11" s="19">
        <v>922.45</v>
      </c>
      <c r="DL11" s="43" t="s">
        <v>508</v>
      </c>
      <c r="DM11" s="24">
        <v>25.5</v>
      </c>
      <c r="DN11" s="16"/>
      <c r="DO11" s="147"/>
      <c r="DP11" s="126"/>
      <c r="DQ11" s="20">
        <v>4</v>
      </c>
      <c r="DR11" s="30">
        <v>857.14</v>
      </c>
      <c r="DS11" s="58">
        <v>42193</v>
      </c>
      <c r="DT11" s="30">
        <v>857.14</v>
      </c>
      <c r="DU11" s="79" t="s">
        <v>513</v>
      </c>
      <c r="DV11" s="24">
        <v>25.5</v>
      </c>
      <c r="DW11" s="16"/>
      <c r="DX11" s="147"/>
      <c r="DY11" s="126"/>
      <c r="DZ11" s="20">
        <v>4</v>
      </c>
      <c r="EA11" s="30">
        <v>937.1</v>
      </c>
      <c r="EB11" s="58">
        <v>42194</v>
      </c>
      <c r="EC11" s="30">
        <v>937.1</v>
      </c>
      <c r="ED11" s="79" t="s">
        <v>516</v>
      </c>
      <c r="EE11" s="24">
        <v>25</v>
      </c>
      <c r="EF11" s="16"/>
      <c r="EG11" s="147"/>
      <c r="EH11" s="175"/>
      <c r="EI11" s="20">
        <v>4</v>
      </c>
      <c r="EJ11" s="19">
        <v>912.6</v>
      </c>
      <c r="EK11" s="17">
        <v>42195</v>
      </c>
      <c r="EL11" s="19">
        <v>912.6</v>
      </c>
      <c r="EM11" s="43" t="s">
        <v>521</v>
      </c>
      <c r="EN11" s="24">
        <v>25</v>
      </c>
      <c r="EO11" s="16"/>
      <c r="EP11" s="147"/>
      <c r="EQ11" s="126"/>
      <c r="ER11" s="20">
        <v>4</v>
      </c>
      <c r="ES11" s="19">
        <v>934.4</v>
      </c>
      <c r="ET11" s="17">
        <v>42196</v>
      </c>
      <c r="EU11" s="19">
        <v>934.4</v>
      </c>
      <c r="EV11" s="79" t="s">
        <v>524</v>
      </c>
      <c r="EW11" s="24">
        <v>25</v>
      </c>
      <c r="EX11" s="16"/>
      <c r="EY11" s="147"/>
      <c r="EZ11" s="126"/>
      <c r="FA11" s="20"/>
      <c r="FB11" s="19"/>
      <c r="FC11" s="17"/>
      <c r="FD11" s="19"/>
      <c r="FE11" s="43"/>
      <c r="FF11" s="24"/>
      <c r="FG11" s="16"/>
      <c r="FH11" s="147"/>
      <c r="FI11" s="126"/>
      <c r="FJ11" s="20">
        <v>4</v>
      </c>
      <c r="FK11" s="30">
        <v>914.29</v>
      </c>
      <c r="FL11" s="58">
        <v>42197</v>
      </c>
      <c r="FM11" s="30">
        <v>914.29</v>
      </c>
      <c r="FN11" s="79" t="s">
        <v>528</v>
      </c>
      <c r="FO11" s="24">
        <v>25</v>
      </c>
      <c r="FP11" s="16"/>
      <c r="FQ11" s="147"/>
      <c r="FR11" s="126"/>
      <c r="FS11" s="20">
        <v>4</v>
      </c>
      <c r="FT11" s="30">
        <v>936.2</v>
      </c>
      <c r="FU11" s="58">
        <v>42197</v>
      </c>
      <c r="FV11" s="30">
        <v>936.2</v>
      </c>
      <c r="FW11" s="79" t="s">
        <v>531</v>
      </c>
      <c r="FX11" s="24">
        <v>25</v>
      </c>
      <c r="FY11" s="16"/>
      <c r="FZ11" s="147"/>
      <c r="GA11" s="175"/>
      <c r="GB11" s="20">
        <v>4</v>
      </c>
      <c r="GC11" s="19">
        <v>948.75</v>
      </c>
      <c r="GD11" s="17">
        <v>42199</v>
      </c>
      <c r="GE11" s="19">
        <v>948.75</v>
      </c>
      <c r="GF11" s="369" t="s">
        <v>535</v>
      </c>
      <c r="GG11" s="24">
        <v>25</v>
      </c>
      <c r="GH11" s="16"/>
      <c r="GI11" s="147"/>
      <c r="GJ11" s="126"/>
      <c r="GK11" s="20">
        <v>4</v>
      </c>
      <c r="GL11" s="19">
        <v>907.03</v>
      </c>
      <c r="GM11" s="17">
        <v>42199</v>
      </c>
      <c r="GN11" s="19">
        <v>907.03</v>
      </c>
      <c r="GO11" s="72" t="s">
        <v>538</v>
      </c>
      <c r="GP11" s="24">
        <v>25</v>
      </c>
      <c r="GQ11" s="16"/>
      <c r="GR11" s="147"/>
      <c r="GS11" s="126"/>
      <c r="GT11" s="20">
        <v>4</v>
      </c>
      <c r="GU11" s="19">
        <v>905.22</v>
      </c>
      <c r="GV11" s="17">
        <v>42200</v>
      </c>
      <c r="GW11" s="19">
        <v>905.22</v>
      </c>
      <c r="GX11" s="72" t="s">
        <v>541</v>
      </c>
      <c r="GY11" s="24">
        <v>25</v>
      </c>
      <c r="GZ11" s="16"/>
      <c r="HA11" s="147"/>
      <c r="HB11" s="126"/>
      <c r="HC11" s="20">
        <v>4</v>
      </c>
      <c r="HD11" s="19">
        <v>946.2</v>
      </c>
      <c r="HE11" s="17">
        <v>42201</v>
      </c>
      <c r="HF11" s="19">
        <v>946.2</v>
      </c>
      <c r="HG11" s="72" t="s">
        <v>552</v>
      </c>
      <c r="HH11" s="24">
        <v>25</v>
      </c>
      <c r="HI11" s="16"/>
      <c r="HJ11" s="147"/>
      <c r="HK11" s="126"/>
      <c r="HL11" s="20">
        <v>4</v>
      </c>
      <c r="HM11" s="19">
        <v>918.82</v>
      </c>
      <c r="HN11" s="17">
        <v>42201</v>
      </c>
      <c r="HO11" s="19">
        <v>918.82</v>
      </c>
      <c r="HP11" s="72" t="s">
        <v>543</v>
      </c>
      <c r="HQ11" s="24">
        <v>25</v>
      </c>
      <c r="HR11" s="16"/>
      <c r="HS11" s="147"/>
      <c r="HT11" s="126"/>
      <c r="HU11" s="20">
        <v>4</v>
      </c>
      <c r="HV11" s="19">
        <v>950.7</v>
      </c>
      <c r="HW11" s="17">
        <v>42202</v>
      </c>
      <c r="HX11" s="19">
        <v>950.7</v>
      </c>
      <c r="HY11" s="72" t="s">
        <v>555</v>
      </c>
      <c r="HZ11" s="24">
        <v>25</v>
      </c>
      <c r="IA11" s="16"/>
      <c r="IB11" s="147"/>
      <c r="IC11" s="126"/>
      <c r="ID11" s="20">
        <v>4</v>
      </c>
      <c r="IE11" s="19">
        <v>1131.7</v>
      </c>
      <c r="IF11" s="17">
        <v>42203</v>
      </c>
      <c r="IG11" s="19">
        <v>1131.7</v>
      </c>
      <c r="IH11" s="72" t="s">
        <v>561</v>
      </c>
      <c r="II11" s="24">
        <v>25</v>
      </c>
      <c r="IJ11" s="16"/>
      <c r="IK11" s="147"/>
      <c r="IL11" s="126"/>
      <c r="IM11" s="20">
        <v>4</v>
      </c>
      <c r="IN11" s="19">
        <v>916.3</v>
      </c>
      <c r="IO11" s="17">
        <v>42204</v>
      </c>
      <c r="IP11" s="19">
        <v>916.3</v>
      </c>
      <c r="IQ11" s="72" t="s">
        <v>570</v>
      </c>
      <c r="IR11" s="24">
        <v>25</v>
      </c>
      <c r="IS11" s="16"/>
      <c r="IT11" s="147"/>
      <c r="IU11" s="126"/>
      <c r="IV11" s="20">
        <v>4</v>
      </c>
      <c r="IW11" s="19">
        <v>938</v>
      </c>
      <c r="IX11" s="110">
        <v>42203</v>
      </c>
      <c r="IY11" s="19">
        <v>938</v>
      </c>
      <c r="IZ11" s="129" t="s">
        <v>573</v>
      </c>
      <c r="JA11" s="108">
        <v>25</v>
      </c>
      <c r="JB11" s="16"/>
      <c r="JC11" s="147"/>
      <c r="JD11" s="126"/>
      <c r="JE11" s="20">
        <v>4</v>
      </c>
      <c r="JF11" s="19">
        <v>1019</v>
      </c>
      <c r="JG11" s="17">
        <v>42203</v>
      </c>
      <c r="JH11" s="19">
        <v>1019</v>
      </c>
      <c r="JI11" s="530" t="s">
        <v>563</v>
      </c>
      <c r="JJ11" s="24">
        <v>25</v>
      </c>
      <c r="JK11" s="16"/>
      <c r="JL11" s="147"/>
      <c r="JM11" s="126"/>
      <c r="JN11" s="20">
        <v>4</v>
      </c>
      <c r="JO11" s="19">
        <v>910.66</v>
      </c>
      <c r="JP11" s="17"/>
      <c r="JQ11" s="19"/>
      <c r="JR11" s="72"/>
      <c r="JS11" s="24"/>
      <c r="JT11" s="16"/>
      <c r="JU11" s="147"/>
      <c r="JV11" s="283"/>
      <c r="JW11" s="20">
        <v>4</v>
      </c>
      <c r="JX11" s="19">
        <v>895</v>
      </c>
      <c r="JY11" s="17">
        <v>42205</v>
      </c>
      <c r="JZ11" s="19">
        <v>895</v>
      </c>
      <c r="KA11" s="72" t="s">
        <v>562</v>
      </c>
      <c r="KB11" s="24">
        <v>25</v>
      </c>
      <c r="KC11" s="16"/>
      <c r="KD11" s="147"/>
      <c r="KE11" s="126"/>
      <c r="KF11" s="20">
        <v>4</v>
      </c>
      <c r="KG11" s="205">
        <v>855.4</v>
      </c>
      <c r="KH11" s="110">
        <v>42206</v>
      </c>
      <c r="KI11" s="205">
        <v>855.4</v>
      </c>
      <c r="KJ11" s="129" t="s">
        <v>575</v>
      </c>
      <c r="KK11" s="108">
        <v>25.5</v>
      </c>
      <c r="KL11" s="16"/>
      <c r="KM11" s="147"/>
      <c r="KN11" s="126"/>
      <c r="KO11" s="20">
        <v>4</v>
      </c>
      <c r="KP11" s="205">
        <v>827.66</v>
      </c>
      <c r="KQ11" s="17">
        <v>42206</v>
      </c>
      <c r="KR11" s="205">
        <v>827.66</v>
      </c>
      <c r="KS11" s="72" t="s">
        <v>577</v>
      </c>
      <c r="KT11" s="24">
        <v>25.5</v>
      </c>
      <c r="KU11" s="16"/>
      <c r="KV11" s="147"/>
      <c r="KW11" s="126"/>
      <c r="KX11" s="20">
        <v>4</v>
      </c>
      <c r="KY11" s="19">
        <v>759.64</v>
      </c>
      <c r="KZ11" s="17">
        <v>42206</v>
      </c>
      <c r="LA11" s="19">
        <v>759.64</v>
      </c>
      <c r="LB11" s="72" t="s">
        <v>579</v>
      </c>
      <c r="LC11" s="24">
        <v>25.5</v>
      </c>
      <c r="LD11" s="16"/>
      <c r="LE11" s="147"/>
      <c r="LF11" s="126"/>
      <c r="LG11" s="20">
        <v>4</v>
      </c>
      <c r="LH11" s="205">
        <v>974.15</v>
      </c>
      <c r="LI11" s="17">
        <v>42207</v>
      </c>
      <c r="LJ11" s="205">
        <v>974.15</v>
      </c>
      <c r="LK11" s="72" t="s">
        <v>588</v>
      </c>
      <c r="LL11" s="24">
        <v>25.5</v>
      </c>
      <c r="LM11" s="16"/>
      <c r="LN11" s="147"/>
      <c r="LO11" s="126"/>
      <c r="LP11" s="20">
        <v>4</v>
      </c>
      <c r="LQ11" s="194">
        <v>922.6</v>
      </c>
      <c r="LR11" s="17">
        <v>42208</v>
      </c>
      <c r="LS11" s="194">
        <v>922.6</v>
      </c>
      <c r="LT11" s="72" t="s">
        <v>594</v>
      </c>
      <c r="LU11" s="24">
        <v>26.5</v>
      </c>
      <c r="LV11" s="16"/>
      <c r="LW11" s="147"/>
      <c r="LX11" s="126"/>
      <c r="LY11" s="20">
        <v>4</v>
      </c>
      <c r="LZ11" s="19">
        <v>862.13</v>
      </c>
      <c r="MA11" s="17">
        <v>42208</v>
      </c>
      <c r="MB11" s="19">
        <v>862.13</v>
      </c>
      <c r="MC11" s="530" t="s">
        <v>589</v>
      </c>
      <c r="MD11" s="24">
        <v>26.5</v>
      </c>
      <c r="ME11" s="16"/>
      <c r="MF11" s="147"/>
      <c r="MG11" s="126"/>
      <c r="MH11" s="20">
        <v>4</v>
      </c>
      <c r="MI11" s="194">
        <v>924</v>
      </c>
      <c r="MJ11" s="17">
        <v>42209</v>
      </c>
      <c r="MK11" s="194">
        <v>924</v>
      </c>
      <c r="ML11" s="72" t="s">
        <v>601</v>
      </c>
      <c r="MM11" s="24">
        <v>27</v>
      </c>
      <c r="MN11" s="16"/>
      <c r="MO11" s="147"/>
      <c r="MP11" s="126"/>
      <c r="MQ11" s="20">
        <v>4</v>
      </c>
      <c r="MR11" s="19">
        <v>931.7</v>
      </c>
      <c r="MS11" s="17">
        <v>42210</v>
      </c>
      <c r="MT11" s="19">
        <v>931.7</v>
      </c>
      <c r="MU11" s="72" t="s">
        <v>607</v>
      </c>
      <c r="MV11" s="24">
        <v>27.5</v>
      </c>
      <c r="MW11" s="16"/>
      <c r="MX11" s="147"/>
      <c r="MY11" s="126"/>
      <c r="MZ11" s="20">
        <v>4</v>
      </c>
      <c r="NA11" s="19">
        <v>908.5</v>
      </c>
      <c r="NB11" s="17">
        <v>42210</v>
      </c>
      <c r="NC11" s="19">
        <v>908.5</v>
      </c>
      <c r="ND11" s="72" t="s">
        <v>603</v>
      </c>
      <c r="NE11" s="24">
        <v>27.5</v>
      </c>
      <c r="NF11" s="16"/>
      <c r="NG11" s="147"/>
      <c r="NH11" s="126"/>
      <c r="NI11" s="20">
        <v>4</v>
      </c>
      <c r="NJ11" s="19">
        <v>946.03</v>
      </c>
      <c r="NK11" s="17">
        <v>42210</v>
      </c>
      <c r="NL11" s="19">
        <v>946.03</v>
      </c>
      <c r="NM11" s="316" t="s">
        <v>605</v>
      </c>
      <c r="NN11" s="24">
        <v>27</v>
      </c>
      <c r="NO11" s="16"/>
      <c r="NP11" s="147"/>
      <c r="NQ11" s="126"/>
      <c r="NR11" s="20">
        <v>4</v>
      </c>
      <c r="NS11" s="19">
        <v>1009</v>
      </c>
      <c r="NT11" s="17"/>
      <c r="NU11" s="19"/>
      <c r="NV11" s="72"/>
      <c r="NW11" s="24"/>
      <c r="NX11" s="16"/>
      <c r="NY11" s="147"/>
      <c r="NZ11" s="126"/>
      <c r="OA11" s="20">
        <v>4</v>
      </c>
      <c r="OB11" s="19">
        <v>909.3</v>
      </c>
      <c r="OC11" s="17">
        <v>42213</v>
      </c>
      <c r="OD11" s="19">
        <v>909.3</v>
      </c>
      <c r="OE11" s="72" t="s">
        <v>612</v>
      </c>
      <c r="OF11" s="24">
        <v>28.5</v>
      </c>
      <c r="OH11" s="147"/>
      <c r="OI11" s="2"/>
      <c r="OJ11" s="20">
        <v>4</v>
      </c>
      <c r="OK11" s="19">
        <v>898.87</v>
      </c>
      <c r="OL11" s="17">
        <v>42213</v>
      </c>
      <c r="OM11" s="19">
        <v>898.87</v>
      </c>
      <c r="ON11" s="72" t="s">
        <v>614</v>
      </c>
      <c r="OO11" s="24">
        <v>28.5</v>
      </c>
      <c r="OQ11" s="147"/>
      <c r="OR11" s="2"/>
      <c r="OS11" s="20">
        <v>4</v>
      </c>
      <c r="OT11" s="19">
        <v>902.49</v>
      </c>
      <c r="OU11" s="17">
        <v>42214</v>
      </c>
      <c r="OV11" s="19">
        <v>902.49</v>
      </c>
      <c r="OW11" s="72" t="s">
        <v>617</v>
      </c>
      <c r="OX11" s="24">
        <v>28.5</v>
      </c>
      <c r="OZ11" s="147"/>
      <c r="PA11" s="2"/>
      <c r="PB11" s="20">
        <v>4</v>
      </c>
      <c r="PC11" s="19">
        <v>928.5</v>
      </c>
      <c r="PD11" s="17">
        <v>42214</v>
      </c>
      <c r="PE11" s="19">
        <v>928.5</v>
      </c>
      <c r="PF11" s="72" t="s">
        <v>623</v>
      </c>
      <c r="PG11" s="24">
        <v>27.3</v>
      </c>
      <c r="PI11" s="147"/>
      <c r="PJ11" s="2"/>
      <c r="PK11" s="20">
        <v>4</v>
      </c>
      <c r="PL11" s="19">
        <v>962.5</v>
      </c>
      <c r="PM11" s="17">
        <v>42215</v>
      </c>
      <c r="PN11" s="19">
        <v>962.5</v>
      </c>
      <c r="PO11" s="72" t="s">
        <v>627</v>
      </c>
      <c r="PP11" s="24">
        <v>28.5</v>
      </c>
      <c r="PR11" s="147"/>
      <c r="PS11" s="619"/>
      <c r="PT11" s="20">
        <v>4</v>
      </c>
      <c r="PU11" s="19">
        <v>904.31</v>
      </c>
      <c r="PV11" s="17">
        <v>42215</v>
      </c>
      <c r="PW11" s="19">
        <v>904.31</v>
      </c>
      <c r="PX11" s="72" t="s">
        <v>620</v>
      </c>
      <c r="PY11" s="24">
        <v>28.5</v>
      </c>
      <c r="QA11" s="147"/>
      <c r="QB11" s="2"/>
      <c r="QC11" s="20">
        <v>4</v>
      </c>
      <c r="QD11" s="19">
        <v>964.3</v>
      </c>
      <c r="QE11" s="17">
        <v>42216</v>
      </c>
      <c r="QF11" s="19">
        <v>964.3</v>
      </c>
      <c r="QG11" s="72" t="s">
        <v>629</v>
      </c>
      <c r="QH11" s="24">
        <v>28.5</v>
      </c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5002715</v>
      </c>
      <c r="E12" s="162">
        <f t="shared" si="8"/>
        <v>42189</v>
      </c>
      <c r="F12" s="77">
        <f t="shared" si="8"/>
        <v>19202.03</v>
      </c>
      <c r="G12" s="15">
        <f t="shared" si="8"/>
        <v>21</v>
      </c>
      <c r="H12" s="65">
        <f t="shared" si="8"/>
        <v>19267.5</v>
      </c>
      <c r="I12" s="18">
        <f t="shared" si="8"/>
        <v>-65.470000000001164</v>
      </c>
      <c r="K12" s="135"/>
      <c r="L12" s="2"/>
      <c r="M12" s="20">
        <v>5</v>
      </c>
      <c r="N12" s="19">
        <v>861.68</v>
      </c>
      <c r="O12" s="17">
        <v>42186</v>
      </c>
      <c r="P12" s="19">
        <v>861.68</v>
      </c>
      <c r="Q12" s="659" t="s">
        <v>473</v>
      </c>
      <c r="R12" s="272">
        <v>26.5</v>
      </c>
      <c r="S12" s="16"/>
      <c r="T12" s="135"/>
      <c r="U12" s="126"/>
      <c r="V12" s="20">
        <v>5</v>
      </c>
      <c r="W12" s="19">
        <v>839.46</v>
      </c>
      <c r="X12" s="17">
        <v>42188</v>
      </c>
      <c r="Y12" s="19">
        <v>839.46</v>
      </c>
      <c r="Z12" s="72" t="s">
        <v>477</v>
      </c>
      <c r="AA12" s="24">
        <v>26.5</v>
      </c>
      <c r="AB12" s="16"/>
      <c r="AC12" s="135"/>
      <c r="AD12" s="126"/>
      <c r="AE12" s="20">
        <v>5</v>
      </c>
      <c r="AF12" s="19">
        <v>866.8</v>
      </c>
      <c r="AG12" s="17">
        <v>42187</v>
      </c>
      <c r="AH12" s="19">
        <v>866.8</v>
      </c>
      <c r="AI12" s="72" t="s">
        <v>478</v>
      </c>
      <c r="AJ12" s="24">
        <v>26</v>
      </c>
      <c r="AK12" s="16"/>
      <c r="AL12" s="135"/>
      <c r="AM12" s="126"/>
      <c r="AN12" s="20"/>
      <c r="AO12" s="19"/>
      <c r="AP12" s="156"/>
      <c r="AQ12" s="19"/>
      <c r="AR12" s="316"/>
      <c r="AS12" s="116"/>
      <c r="AT12" s="16"/>
      <c r="AU12" s="135"/>
      <c r="AV12" s="175"/>
      <c r="AW12" s="20">
        <v>5</v>
      </c>
      <c r="AX12" s="19">
        <v>925.8</v>
      </c>
      <c r="AY12" s="110">
        <v>42188</v>
      </c>
      <c r="AZ12" s="19">
        <v>925.8</v>
      </c>
      <c r="BA12" s="129" t="s">
        <v>483</v>
      </c>
      <c r="BB12" s="108">
        <v>26.5</v>
      </c>
      <c r="BC12" s="16"/>
      <c r="BD12" s="135"/>
      <c r="BE12" s="175"/>
      <c r="BF12" s="20">
        <v>5</v>
      </c>
      <c r="BG12" s="19">
        <v>977</v>
      </c>
      <c r="BH12" s="17">
        <v>42188</v>
      </c>
      <c r="BI12" s="19">
        <v>977</v>
      </c>
      <c r="BJ12" s="530" t="s">
        <v>488</v>
      </c>
      <c r="BK12" s="160">
        <v>26.5</v>
      </c>
      <c r="BL12" s="16"/>
      <c r="BM12" s="135"/>
      <c r="BN12" s="126"/>
      <c r="BO12" s="20">
        <v>5</v>
      </c>
      <c r="BP12" s="19">
        <v>911.7</v>
      </c>
      <c r="BQ12" s="17">
        <v>42191</v>
      </c>
      <c r="BR12" s="19">
        <v>911.7</v>
      </c>
      <c r="BS12" s="72" t="s">
        <v>496</v>
      </c>
      <c r="BT12" s="24">
        <v>26.5</v>
      </c>
      <c r="BU12" s="16"/>
      <c r="BV12" s="135"/>
      <c r="BW12" s="126"/>
      <c r="BX12" s="20">
        <v>5</v>
      </c>
      <c r="BY12" s="19">
        <v>1017</v>
      </c>
      <c r="BZ12" s="669">
        <v>42191</v>
      </c>
      <c r="CA12" s="670">
        <v>1017</v>
      </c>
      <c r="CB12" s="72" t="s">
        <v>507</v>
      </c>
      <c r="CC12" s="24">
        <v>26.3</v>
      </c>
      <c r="CD12" s="16"/>
      <c r="CE12" s="135"/>
      <c r="CF12" s="126"/>
      <c r="CG12" s="20">
        <v>5</v>
      </c>
      <c r="CH12" s="19">
        <v>918.1</v>
      </c>
      <c r="CI12" s="17">
        <v>42192</v>
      </c>
      <c r="CJ12" s="19">
        <v>918.1</v>
      </c>
      <c r="CK12" s="448" t="s">
        <v>502</v>
      </c>
      <c r="CL12" s="24">
        <v>26.5</v>
      </c>
      <c r="CM12" s="16"/>
      <c r="CN12" s="135"/>
      <c r="CO12" s="126"/>
      <c r="CP12" s="20">
        <v>5</v>
      </c>
      <c r="CQ12" s="19">
        <v>819.05</v>
      </c>
      <c r="CR12" s="17">
        <v>42189</v>
      </c>
      <c r="CS12" s="19">
        <v>819.05</v>
      </c>
      <c r="CT12" s="333" t="s">
        <v>497</v>
      </c>
      <c r="CU12" s="24">
        <v>26.5</v>
      </c>
      <c r="CV12" s="16"/>
      <c r="CW12" s="135"/>
      <c r="CX12" s="126"/>
      <c r="CY12" s="20">
        <v>5</v>
      </c>
      <c r="CZ12" s="205">
        <v>949.21</v>
      </c>
      <c r="DA12" s="17">
        <v>42192</v>
      </c>
      <c r="DB12" s="205">
        <v>949.21</v>
      </c>
      <c r="DC12" s="43" t="s">
        <v>505</v>
      </c>
      <c r="DD12" s="24">
        <v>25.5</v>
      </c>
      <c r="DE12" s="16"/>
      <c r="DF12" s="135"/>
      <c r="DG12" s="126"/>
      <c r="DH12" s="20">
        <v>5</v>
      </c>
      <c r="DI12" s="19">
        <v>902.49</v>
      </c>
      <c r="DJ12" s="17">
        <v>42192</v>
      </c>
      <c r="DK12" s="19">
        <v>902.49</v>
      </c>
      <c r="DL12" s="43" t="s">
        <v>508</v>
      </c>
      <c r="DM12" s="24">
        <v>25.5</v>
      </c>
      <c r="DN12" s="16"/>
      <c r="DO12" s="135"/>
      <c r="DP12" s="126"/>
      <c r="DQ12" s="20">
        <v>5</v>
      </c>
      <c r="DR12" s="30">
        <v>897.05</v>
      </c>
      <c r="DS12" s="58">
        <v>42193</v>
      </c>
      <c r="DT12" s="30">
        <v>897.05</v>
      </c>
      <c r="DU12" s="79" t="s">
        <v>513</v>
      </c>
      <c r="DV12" s="24">
        <v>25.5</v>
      </c>
      <c r="DW12" s="16"/>
      <c r="DX12" s="135"/>
      <c r="DY12" s="126"/>
      <c r="DZ12" s="20">
        <v>5</v>
      </c>
      <c r="EA12" s="30">
        <v>926.2</v>
      </c>
      <c r="EB12" s="58">
        <v>42194</v>
      </c>
      <c r="EC12" s="30">
        <v>926.2</v>
      </c>
      <c r="ED12" s="79" t="s">
        <v>516</v>
      </c>
      <c r="EE12" s="24">
        <v>25</v>
      </c>
      <c r="EF12" s="16"/>
      <c r="EG12" s="135"/>
      <c r="EH12" s="175"/>
      <c r="EI12" s="20">
        <v>5</v>
      </c>
      <c r="EJ12" s="19">
        <v>927.1</v>
      </c>
      <c r="EK12" s="17">
        <v>42195</v>
      </c>
      <c r="EL12" s="19">
        <v>927.1</v>
      </c>
      <c r="EM12" s="43" t="s">
        <v>521</v>
      </c>
      <c r="EN12" s="24">
        <v>25</v>
      </c>
      <c r="EO12" s="16"/>
      <c r="EP12" s="135"/>
      <c r="EQ12" s="126"/>
      <c r="ER12" s="20">
        <v>5</v>
      </c>
      <c r="ES12" s="19">
        <v>936.2</v>
      </c>
      <c r="ET12" s="17">
        <v>42196</v>
      </c>
      <c r="EU12" s="19">
        <v>936.2</v>
      </c>
      <c r="EV12" s="79" t="s">
        <v>524</v>
      </c>
      <c r="EW12" s="24">
        <v>25</v>
      </c>
      <c r="EX12" s="16"/>
      <c r="EY12" s="135"/>
      <c r="EZ12" s="126"/>
      <c r="FA12" s="20"/>
      <c r="FB12" s="19"/>
      <c r="FC12" s="17"/>
      <c r="FD12" s="19"/>
      <c r="FE12" s="43"/>
      <c r="FF12" s="24"/>
      <c r="FG12" s="16"/>
      <c r="FH12" s="135"/>
      <c r="FI12" s="126"/>
      <c r="FJ12" s="20">
        <v>5</v>
      </c>
      <c r="FK12" s="30">
        <v>920.18</v>
      </c>
      <c r="FL12" s="58">
        <v>42197</v>
      </c>
      <c r="FM12" s="30">
        <v>920.18</v>
      </c>
      <c r="FN12" s="79" t="s">
        <v>528</v>
      </c>
      <c r="FO12" s="24">
        <v>25</v>
      </c>
      <c r="FP12" s="16"/>
      <c r="FQ12" s="135"/>
      <c r="FR12" s="126"/>
      <c r="FS12" s="20">
        <v>5</v>
      </c>
      <c r="FT12" s="30">
        <v>929.9</v>
      </c>
      <c r="FU12" s="58">
        <v>42197</v>
      </c>
      <c r="FV12" s="30">
        <v>929.9</v>
      </c>
      <c r="FW12" s="79" t="s">
        <v>531</v>
      </c>
      <c r="FX12" s="24">
        <v>25</v>
      </c>
      <c r="FY12" s="16"/>
      <c r="FZ12" s="135"/>
      <c r="GA12" s="175"/>
      <c r="GB12" s="20">
        <v>5</v>
      </c>
      <c r="GC12" s="19">
        <v>908.39</v>
      </c>
      <c r="GD12" s="17">
        <v>42199</v>
      </c>
      <c r="GE12" s="19">
        <v>908.39</v>
      </c>
      <c r="GF12" s="369" t="s">
        <v>535</v>
      </c>
      <c r="GG12" s="24">
        <v>25</v>
      </c>
      <c r="GH12" s="16"/>
      <c r="GI12" s="135"/>
      <c r="GJ12" s="126"/>
      <c r="GK12" s="20">
        <v>5</v>
      </c>
      <c r="GL12" s="19">
        <v>936.51</v>
      </c>
      <c r="GM12" s="17">
        <v>42199</v>
      </c>
      <c r="GN12" s="19">
        <v>936.51</v>
      </c>
      <c r="GO12" s="72" t="s">
        <v>538</v>
      </c>
      <c r="GP12" s="24">
        <v>25</v>
      </c>
      <c r="GQ12" s="16"/>
      <c r="GR12" s="135"/>
      <c r="GS12" s="126"/>
      <c r="GT12" s="20">
        <v>5</v>
      </c>
      <c r="GU12" s="19">
        <v>946.49</v>
      </c>
      <c r="GV12" s="17">
        <v>42200</v>
      </c>
      <c r="GW12" s="19">
        <v>946.49</v>
      </c>
      <c r="GX12" s="72" t="s">
        <v>541</v>
      </c>
      <c r="GY12" s="24">
        <v>25</v>
      </c>
      <c r="GZ12" s="16"/>
      <c r="HA12" s="135"/>
      <c r="HB12" s="126"/>
      <c r="HC12" s="20">
        <v>5</v>
      </c>
      <c r="HD12" s="19">
        <v>962.5</v>
      </c>
      <c r="HE12" s="17">
        <v>42201</v>
      </c>
      <c r="HF12" s="19">
        <v>962.5</v>
      </c>
      <c r="HG12" s="72" t="s">
        <v>552</v>
      </c>
      <c r="HH12" s="24">
        <v>25</v>
      </c>
      <c r="HI12" s="16"/>
      <c r="HJ12" s="135"/>
      <c r="HK12" s="126"/>
      <c r="HL12" s="20">
        <v>5</v>
      </c>
      <c r="HM12" s="19">
        <v>912.93</v>
      </c>
      <c r="HN12" s="17">
        <v>42201</v>
      </c>
      <c r="HO12" s="19">
        <v>912.93</v>
      </c>
      <c r="HP12" s="72" t="s">
        <v>543</v>
      </c>
      <c r="HQ12" s="24">
        <v>25</v>
      </c>
      <c r="HR12" s="16"/>
      <c r="HS12" s="135"/>
      <c r="HT12" s="126"/>
      <c r="HU12" s="20">
        <v>5</v>
      </c>
      <c r="HV12" s="19">
        <v>945.3</v>
      </c>
      <c r="HW12" s="17">
        <v>42202</v>
      </c>
      <c r="HX12" s="19">
        <v>945.3</v>
      </c>
      <c r="HY12" s="72" t="s">
        <v>555</v>
      </c>
      <c r="HZ12" s="24">
        <v>25</v>
      </c>
      <c r="IA12" s="16"/>
      <c r="IB12" s="135"/>
      <c r="IC12" s="126"/>
      <c r="ID12" s="20">
        <v>5</v>
      </c>
      <c r="IE12" s="19">
        <v>1061.5</v>
      </c>
      <c r="IF12" s="17">
        <v>42203</v>
      </c>
      <c r="IG12" s="19">
        <v>1061.5</v>
      </c>
      <c r="IH12" s="72" t="s">
        <v>561</v>
      </c>
      <c r="II12" s="24">
        <v>25</v>
      </c>
      <c r="IJ12" s="16"/>
      <c r="IK12" s="135"/>
      <c r="IL12" s="126"/>
      <c r="IM12" s="20">
        <v>5</v>
      </c>
      <c r="IN12" s="19">
        <v>916.3</v>
      </c>
      <c r="IO12" s="17">
        <v>42204</v>
      </c>
      <c r="IP12" s="19">
        <v>916.3</v>
      </c>
      <c r="IQ12" s="72" t="s">
        <v>569</v>
      </c>
      <c r="IR12" s="24">
        <v>25</v>
      </c>
      <c r="IS12" s="16"/>
      <c r="IT12" s="135"/>
      <c r="IU12" s="126"/>
      <c r="IV12" s="20">
        <v>5</v>
      </c>
      <c r="IW12" s="19">
        <v>948</v>
      </c>
      <c r="IX12" s="110">
        <v>42203</v>
      </c>
      <c r="IY12" s="19">
        <v>948</v>
      </c>
      <c r="IZ12" s="129" t="s">
        <v>573</v>
      </c>
      <c r="JA12" s="108">
        <v>25</v>
      </c>
      <c r="JB12" s="16"/>
      <c r="JC12" s="152"/>
      <c r="JD12" s="126"/>
      <c r="JE12" s="20">
        <v>5</v>
      </c>
      <c r="JF12" s="19">
        <v>1019</v>
      </c>
      <c r="JG12" s="17">
        <v>42203</v>
      </c>
      <c r="JH12" s="19">
        <v>1019</v>
      </c>
      <c r="JI12" s="530" t="s">
        <v>563</v>
      </c>
      <c r="JJ12" s="24">
        <v>25</v>
      </c>
      <c r="JK12" s="16"/>
      <c r="JL12" s="135"/>
      <c r="JM12" s="126"/>
      <c r="JN12" s="20">
        <v>5</v>
      </c>
      <c r="JO12" s="19">
        <v>884.55</v>
      </c>
      <c r="JP12" s="17"/>
      <c r="JQ12" s="19"/>
      <c r="JR12" s="72"/>
      <c r="JS12" s="24"/>
      <c r="JT12" s="16"/>
      <c r="JU12" s="135"/>
      <c r="JV12" s="283"/>
      <c r="JW12" s="20">
        <v>5</v>
      </c>
      <c r="JX12" s="19">
        <v>921.7</v>
      </c>
      <c r="JY12" s="17">
        <v>42205</v>
      </c>
      <c r="JZ12" s="19">
        <v>921.7</v>
      </c>
      <c r="KA12" s="72" t="s">
        <v>562</v>
      </c>
      <c r="KB12" s="24">
        <v>25</v>
      </c>
      <c r="KC12" s="16"/>
      <c r="KD12" s="135"/>
      <c r="KE12" s="126"/>
      <c r="KF12" s="20">
        <v>5</v>
      </c>
      <c r="KG12" s="205">
        <v>778.3</v>
      </c>
      <c r="KH12" s="110">
        <v>42206</v>
      </c>
      <c r="KI12" s="205">
        <v>778.3</v>
      </c>
      <c r="KJ12" s="129" t="s">
        <v>575</v>
      </c>
      <c r="KK12" s="108">
        <v>25.5</v>
      </c>
      <c r="KL12" s="16"/>
      <c r="KM12" s="135"/>
      <c r="KN12" s="126"/>
      <c r="KO12" s="20">
        <v>5</v>
      </c>
      <c r="KP12" s="205">
        <v>861.22</v>
      </c>
      <c r="KQ12" s="17">
        <v>42206</v>
      </c>
      <c r="KR12" s="205">
        <v>861.22</v>
      </c>
      <c r="KS12" s="72" t="s">
        <v>577</v>
      </c>
      <c r="KT12" s="24">
        <v>25.5</v>
      </c>
      <c r="KU12" s="16"/>
      <c r="KV12" s="135"/>
      <c r="KW12" s="126"/>
      <c r="KX12" s="20">
        <v>5</v>
      </c>
      <c r="KY12" s="19">
        <v>876.19</v>
      </c>
      <c r="KZ12" s="17">
        <v>42206</v>
      </c>
      <c r="LA12" s="19">
        <v>876.19</v>
      </c>
      <c r="LB12" s="72" t="s">
        <v>579</v>
      </c>
      <c r="LC12" s="24">
        <v>25.5</v>
      </c>
      <c r="LD12" s="16"/>
      <c r="LE12" s="135"/>
      <c r="LF12" s="126"/>
      <c r="LG12" s="20">
        <v>5</v>
      </c>
      <c r="LH12" s="205">
        <v>919.73</v>
      </c>
      <c r="LI12" s="17">
        <v>42207</v>
      </c>
      <c r="LJ12" s="205">
        <v>919.73</v>
      </c>
      <c r="LK12" s="72" t="s">
        <v>588</v>
      </c>
      <c r="LL12" s="24">
        <v>25.5</v>
      </c>
      <c r="LM12" s="16"/>
      <c r="LN12" s="135"/>
      <c r="LO12" s="126"/>
      <c r="LP12" s="20">
        <v>5</v>
      </c>
      <c r="LQ12" s="19">
        <v>915.3</v>
      </c>
      <c r="LR12" s="17">
        <v>42208</v>
      </c>
      <c r="LS12" s="19">
        <v>915.3</v>
      </c>
      <c r="LT12" s="72" t="s">
        <v>594</v>
      </c>
      <c r="LU12" s="24">
        <v>26.5</v>
      </c>
      <c r="LV12" s="16"/>
      <c r="LW12" s="135"/>
      <c r="LX12" s="126"/>
      <c r="LY12" s="20">
        <v>5</v>
      </c>
      <c r="LZ12" s="19">
        <v>882.99</v>
      </c>
      <c r="MA12" s="17">
        <v>42208</v>
      </c>
      <c r="MB12" s="19">
        <v>882.99</v>
      </c>
      <c r="MC12" s="530" t="s">
        <v>590</v>
      </c>
      <c r="MD12" s="24">
        <v>26.5</v>
      </c>
      <c r="ME12" s="16"/>
      <c r="MF12" s="135"/>
      <c r="MG12" s="126"/>
      <c r="MH12" s="20">
        <v>5</v>
      </c>
      <c r="MI12" s="19">
        <v>950.7</v>
      </c>
      <c r="MJ12" s="17">
        <v>42209</v>
      </c>
      <c r="MK12" s="19">
        <v>950.7</v>
      </c>
      <c r="ML12" s="72" t="s">
        <v>601</v>
      </c>
      <c r="MM12" s="24">
        <v>27</v>
      </c>
      <c r="MN12" s="16"/>
      <c r="MO12" s="135"/>
      <c r="MP12" s="126"/>
      <c r="MQ12" s="20">
        <v>5</v>
      </c>
      <c r="MR12" s="19">
        <v>916.3</v>
      </c>
      <c r="MS12" s="17">
        <v>42210</v>
      </c>
      <c r="MT12" s="19">
        <v>916.3</v>
      </c>
      <c r="MU12" s="72" t="s">
        <v>607</v>
      </c>
      <c r="MV12" s="24">
        <v>27.5</v>
      </c>
      <c r="MW12" s="16"/>
      <c r="MX12" s="135"/>
      <c r="MY12" s="126"/>
      <c r="MZ12" s="20">
        <v>5</v>
      </c>
      <c r="NA12" s="19">
        <v>917.2</v>
      </c>
      <c r="NB12" s="17">
        <v>42210</v>
      </c>
      <c r="NC12" s="19">
        <v>917.2</v>
      </c>
      <c r="ND12" s="72" t="s">
        <v>603</v>
      </c>
      <c r="NE12" s="24">
        <v>27.5</v>
      </c>
      <c r="NF12" s="16"/>
      <c r="NG12" s="135"/>
      <c r="NH12" s="126"/>
      <c r="NI12" s="20">
        <v>5</v>
      </c>
      <c r="NJ12" s="19">
        <v>892.06</v>
      </c>
      <c r="NK12" s="17">
        <v>42210</v>
      </c>
      <c r="NL12" s="19">
        <v>892.06</v>
      </c>
      <c r="NM12" s="316" t="s">
        <v>605</v>
      </c>
      <c r="NN12" s="24">
        <v>27</v>
      </c>
      <c r="NO12" s="16"/>
      <c r="NP12" s="135"/>
      <c r="NQ12" s="126"/>
      <c r="NR12" s="20">
        <v>5</v>
      </c>
      <c r="NS12" s="19">
        <v>1010</v>
      </c>
      <c r="NT12" s="17"/>
      <c r="NU12" s="19"/>
      <c r="NV12" s="72"/>
      <c r="NW12" s="24"/>
      <c r="NX12" s="16"/>
      <c r="NY12" s="135"/>
      <c r="NZ12" s="126"/>
      <c r="OA12" s="20">
        <v>5</v>
      </c>
      <c r="OB12" s="19">
        <v>912.47</v>
      </c>
      <c r="OC12" s="17">
        <v>42213</v>
      </c>
      <c r="OD12" s="19">
        <v>912.47</v>
      </c>
      <c r="OE12" s="72" t="s">
        <v>612</v>
      </c>
      <c r="OF12" s="24">
        <v>28.5</v>
      </c>
      <c r="OH12" s="135"/>
      <c r="OI12" s="2"/>
      <c r="OJ12" s="20">
        <v>5</v>
      </c>
      <c r="OK12" s="19">
        <v>925.17</v>
      </c>
      <c r="OL12" s="17">
        <v>42213</v>
      </c>
      <c r="OM12" s="19">
        <v>925.17</v>
      </c>
      <c r="ON12" s="72" t="s">
        <v>614</v>
      </c>
      <c r="OO12" s="24">
        <v>28.5</v>
      </c>
      <c r="OQ12" s="135"/>
      <c r="OR12" s="2"/>
      <c r="OS12" s="20">
        <v>5</v>
      </c>
      <c r="OT12" s="19">
        <v>916.55</v>
      </c>
      <c r="OU12" s="17">
        <v>42214</v>
      </c>
      <c r="OV12" s="19">
        <v>916.55</v>
      </c>
      <c r="OW12" s="72" t="s">
        <v>617</v>
      </c>
      <c r="OX12" s="24">
        <v>28.5</v>
      </c>
      <c r="OZ12" s="135"/>
      <c r="PA12" s="2"/>
      <c r="PB12" s="20">
        <v>5</v>
      </c>
      <c r="PC12" s="19">
        <v>952.1</v>
      </c>
      <c r="PD12" s="17">
        <v>42214</v>
      </c>
      <c r="PE12" s="19">
        <v>952.1</v>
      </c>
      <c r="PF12" s="72" t="s">
        <v>623</v>
      </c>
      <c r="PG12" s="24">
        <v>27.3</v>
      </c>
      <c r="PI12" s="135"/>
      <c r="PJ12" s="2"/>
      <c r="PK12" s="20">
        <v>5</v>
      </c>
      <c r="PL12" s="19">
        <v>927.1</v>
      </c>
      <c r="PM12" s="17">
        <v>42215</v>
      </c>
      <c r="PN12" s="19">
        <v>927.1</v>
      </c>
      <c r="PO12" s="72" t="s">
        <v>627</v>
      </c>
      <c r="PP12" s="24">
        <v>28.5</v>
      </c>
      <c r="PR12" s="135"/>
      <c r="PS12" s="619" t="s">
        <v>347</v>
      </c>
      <c r="PT12" s="20">
        <v>5</v>
      </c>
      <c r="PU12" s="19">
        <v>779.59</v>
      </c>
      <c r="PV12" s="17">
        <v>42215</v>
      </c>
      <c r="PW12" s="179">
        <v>779.59</v>
      </c>
      <c r="PX12" s="316" t="s">
        <v>620</v>
      </c>
      <c r="PY12" s="116">
        <v>17.5</v>
      </c>
      <c r="QA12" s="135"/>
      <c r="QB12" s="2"/>
      <c r="QC12" s="20">
        <v>5</v>
      </c>
      <c r="QD12" s="19">
        <v>936.2</v>
      </c>
      <c r="QE12" s="17">
        <v>42216</v>
      </c>
      <c r="QF12" s="19">
        <v>936.2</v>
      </c>
      <c r="QG12" s="72" t="s">
        <v>629</v>
      </c>
      <c r="QH12" s="24">
        <v>28.5</v>
      </c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 xml:space="preserve">SMITHFIELD FARMLAND </v>
      </c>
      <c r="C13" s="16" t="str">
        <f t="shared" si="9"/>
        <v>Farmland</v>
      </c>
      <c r="D13" s="74" t="str">
        <f t="shared" si="9"/>
        <v>PED. 5002717</v>
      </c>
      <c r="E13" s="162">
        <f t="shared" si="9"/>
        <v>42189</v>
      </c>
      <c r="F13" s="77">
        <f t="shared" si="9"/>
        <v>17861.080000000002</v>
      </c>
      <c r="G13" s="15">
        <f t="shared" si="9"/>
        <v>22</v>
      </c>
      <c r="H13" s="65">
        <f t="shared" si="9"/>
        <v>17917</v>
      </c>
      <c r="I13" s="18">
        <f t="shared" si="9"/>
        <v>-55.919999999998254</v>
      </c>
      <c r="K13" s="59"/>
      <c r="L13" s="2"/>
      <c r="M13" s="20">
        <v>6</v>
      </c>
      <c r="N13" s="19">
        <v>769.61</v>
      </c>
      <c r="O13" s="17">
        <v>42188</v>
      </c>
      <c r="P13" s="19">
        <v>769.61</v>
      </c>
      <c r="Q13" s="659" t="s">
        <v>482</v>
      </c>
      <c r="R13" s="272">
        <v>26.5</v>
      </c>
      <c r="S13" s="16"/>
      <c r="T13" s="59"/>
      <c r="U13" s="126"/>
      <c r="V13" s="20">
        <v>6</v>
      </c>
      <c r="W13" s="19">
        <v>822.68</v>
      </c>
      <c r="X13" s="17">
        <v>42188</v>
      </c>
      <c r="Y13" s="19">
        <v>822.68</v>
      </c>
      <c r="Z13" s="72" t="s">
        <v>482</v>
      </c>
      <c r="AA13" s="24">
        <v>26.5</v>
      </c>
      <c r="AB13" s="16"/>
      <c r="AC13" s="59"/>
      <c r="AD13" s="126"/>
      <c r="AE13" s="20">
        <v>6</v>
      </c>
      <c r="AF13" s="19">
        <v>873.6</v>
      </c>
      <c r="AG13" s="17">
        <v>42187</v>
      </c>
      <c r="AH13" s="19">
        <v>873.6</v>
      </c>
      <c r="AI13" s="72" t="s">
        <v>478</v>
      </c>
      <c r="AJ13" s="24">
        <v>26</v>
      </c>
      <c r="AK13" s="16"/>
      <c r="AL13" s="135"/>
      <c r="AM13" s="126"/>
      <c r="AN13" s="20"/>
      <c r="AO13" s="19"/>
      <c r="AP13" s="156"/>
      <c r="AQ13" s="19"/>
      <c r="AR13" s="316"/>
      <c r="AS13" s="116"/>
      <c r="AT13" s="16"/>
      <c r="AU13" s="135"/>
      <c r="AV13" s="175"/>
      <c r="AW13" s="20">
        <v>6</v>
      </c>
      <c r="AX13" s="19">
        <v>938</v>
      </c>
      <c r="AY13" s="110">
        <v>42188</v>
      </c>
      <c r="AZ13" s="19">
        <v>938</v>
      </c>
      <c r="BA13" s="129" t="s">
        <v>483</v>
      </c>
      <c r="BB13" s="108">
        <v>26.5</v>
      </c>
      <c r="BC13" s="16"/>
      <c r="BD13" s="135"/>
      <c r="BE13" s="175"/>
      <c r="BF13" s="20">
        <v>6</v>
      </c>
      <c r="BG13" s="19">
        <v>1008.8</v>
      </c>
      <c r="BH13" s="17">
        <v>42188</v>
      </c>
      <c r="BI13" s="19">
        <v>1008.8</v>
      </c>
      <c r="BJ13" s="530" t="s">
        <v>488</v>
      </c>
      <c r="BK13" s="160">
        <v>26.5</v>
      </c>
      <c r="BL13" s="16"/>
      <c r="BM13" s="59"/>
      <c r="BN13" s="126"/>
      <c r="BO13" s="20">
        <v>6</v>
      </c>
      <c r="BP13" s="19">
        <v>920.8</v>
      </c>
      <c r="BQ13" s="17">
        <v>42191</v>
      </c>
      <c r="BR13" s="19">
        <v>920.8</v>
      </c>
      <c r="BS13" s="72" t="s">
        <v>493</v>
      </c>
      <c r="BT13" s="24">
        <v>26.5</v>
      </c>
      <c r="BU13" s="16"/>
      <c r="BV13" s="59"/>
      <c r="BW13" s="126"/>
      <c r="BX13" s="20">
        <v>6</v>
      </c>
      <c r="BY13" s="19">
        <v>1017</v>
      </c>
      <c r="BZ13" s="669">
        <v>42191</v>
      </c>
      <c r="CA13" s="670">
        <v>1017</v>
      </c>
      <c r="CB13" s="72" t="s">
        <v>507</v>
      </c>
      <c r="CC13" s="24">
        <v>26.3</v>
      </c>
      <c r="CD13" s="16"/>
      <c r="CE13" s="59"/>
      <c r="CF13" s="126"/>
      <c r="CG13" s="20">
        <v>6</v>
      </c>
      <c r="CH13" s="19">
        <v>923.5</v>
      </c>
      <c r="CI13" s="17">
        <v>42192</v>
      </c>
      <c r="CJ13" s="19">
        <v>923.5</v>
      </c>
      <c r="CK13" s="448" t="s">
        <v>502</v>
      </c>
      <c r="CL13" s="24">
        <v>26.5</v>
      </c>
      <c r="CM13" s="16"/>
      <c r="CN13" s="135"/>
      <c r="CO13" s="126"/>
      <c r="CP13" s="20">
        <v>6</v>
      </c>
      <c r="CQ13" s="19">
        <v>778.23</v>
      </c>
      <c r="CR13" s="17">
        <v>42189</v>
      </c>
      <c r="CS13" s="19">
        <v>778.23</v>
      </c>
      <c r="CT13" s="333" t="s">
        <v>497</v>
      </c>
      <c r="CU13" s="24">
        <v>26.5</v>
      </c>
      <c r="CV13" s="16"/>
      <c r="CW13" s="135"/>
      <c r="CX13" s="126"/>
      <c r="CY13" s="20">
        <v>6</v>
      </c>
      <c r="CZ13" s="205">
        <v>905.67</v>
      </c>
      <c r="DA13" s="17">
        <v>42192</v>
      </c>
      <c r="DB13" s="205">
        <v>905.67</v>
      </c>
      <c r="DC13" s="43" t="s">
        <v>505</v>
      </c>
      <c r="DD13" s="24">
        <v>25.5</v>
      </c>
      <c r="DE13" s="16"/>
      <c r="DF13" s="135"/>
      <c r="DG13" s="126"/>
      <c r="DH13" s="20">
        <v>6</v>
      </c>
      <c r="DI13" s="19">
        <v>893.42</v>
      </c>
      <c r="DJ13" s="17">
        <v>42192</v>
      </c>
      <c r="DK13" s="19">
        <v>893.42</v>
      </c>
      <c r="DL13" s="43" t="s">
        <v>508</v>
      </c>
      <c r="DM13" s="24">
        <v>25.5</v>
      </c>
      <c r="DN13" s="16"/>
      <c r="DO13" s="135"/>
      <c r="DP13" s="126"/>
      <c r="DQ13" s="20">
        <v>6</v>
      </c>
      <c r="DR13" s="30">
        <v>940.59</v>
      </c>
      <c r="DS13" s="58">
        <v>42193</v>
      </c>
      <c r="DT13" s="30">
        <v>940.59</v>
      </c>
      <c r="DU13" s="79" t="s">
        <v>513</v>
      </c>
      <c r="DV13" s="24">
        <v>25.5</v>
      </c>
      <c r="DW13" s="16"/>
      <c r="DX13" s="135"/>
      <c r="DY13" s="126"/>
      <c r="DZ13" s="20">
        <v>6</v>
      </c>
      <c r="EA13" s="30">
        <v>932.6</v>
      </c>
      <c r="EB13" s="58">
        <v>42194</v>
      </c>
      <c r="EC13" s="30">
        <v>932.6</v>
      </c>
      <c r="ED13" s="79" t="s">
        <v>516</v>
      </c>
      <c r="EE13" s="24">
        <v>25</v>
      </c>
      <c r="EF13" s="16"/>
      <c r="EG13" s="135"/>
      <c r="EH13" s="175"/>
      <c r="EI13" s="20">
        <v>6</v>
      </c>
      <c r="EJ13" s="19">
        <v>926.2</v>
      </c>
      <c r="EK13" s="17">
        <v>42195</v>
      </c>
      <c r="EL13" s="19">
        <v>926.2</v>
      </c>
      <c r="EM13" s="43" t="s">
        <v>521</v>
      </c>
      <c r="EN13" s="24">
        <v>25</v>
      </c>
      <c r="EO13" s="16"/>
      <c r="EP13" s="135"/>
      <c r="EQ13" s="126"/>
      <c r="ER13" s="20">
        <v>6</v>
      </c>
      <c r="ES13" s="19">
        <v>920.8</v>
      </c>
      <c r="ET13" s="17">
        <v>42196</v>
      </c>
      <c r="EU13" s="19">
        <v>920.8</v>
      </c>
      <c r="EV13" s="79" t="s">
        <v>524</v>
      </c>
      <c r="EW13" s="24">
        <v>25</v>
      </c>
      <c r="EX13" s="16"/>
      <c r="EY13" s="135"/>
      <c r="EZ13" s="126"/>
      <c r="FA13" s="20"/>
      <c r="FB13" s="19"/>
      <c r="FC13" s="17"/>
      <c r="FD13" s="19"/>
      <c r="FE13" s="43"/>
      <c r="FF13" s="24"/>
      <c r="FG13" s="16"/>
      <c r="FH13" s="135"/>
      <c r="FI13" s="126"/>
      <c r="FJ13" s="20">
        <v>6</v>
      </c>
      <c r="FK13" s="30">
        <v>927.89</v>
      </c>
      <c r="FL13" s="58">
        <v>42197</v>
      </c>
      <c r="FM13" s="30">
        <v>927.89</v>
      </c>
      <c r="FN13" s="79" t="s">
        <v>528</v>
      </c>
      <c r="FO13" s="24">
        <v>25</v>
      </c>
      <c r="FP13" s="16"/>
      <c r="FQ13" s="135"/>
      <c r="FR13" s="126"/>
      <c r="FS13" s="20">
        <v>6</v>
      </c>
      <c r="FT13" s="30">
        <v>929</v>
      </c>
      <c r="FU13" s="58">
        <v>42197</v>
      </c>
      <c r="FV13" s="30">
        <v>929</v>
      </c>
      <c r="FW13" s="79" t="s">
        <v>531</v>
      </c>
      <c r="FX13" s="24">
        <v>25</v>
      </c>
      <c r="FY13" s="16"/>
      <c r="FZ13" s="135"/>
      <c r="GA13" s="175"/>
      <c r="GB13" s="20">
        <v>6</v>
      </c>
      <c r="GC13" s="19">
        <v>939.23</v>
      </c>
      <c r="GD13" s="17">
        <v>42199</v>
      </c>
      <c r="GE13" s="19">
        <v>939.23</v>
      </c>
      <c r="GF13" s="369" t="s">
        <v>535</v>
      </c>
      <c r="GG13" s="24">
        <v>25</v>
      </c>
      <c r="GH13" s="16"/>
      <c r="GI13" s="135"/>
      <c r="GJ13" s="126"/>
      <c r="GK13" s="20">
        <v>6</v>
      </c>
      <c r="GL13" s="19">
        <v>921.09</v>
      </c>
      <c r="GM13" s="17">
        <v>42199</v>
      </c>
      <c r="GN13" s="19">
        <v>921.09</v>
      </c>
      <c r="GO13" s="72" t="s">
        <v>538</v>
      </c>
      <c r="GP13" s="24">
        <v>25</v>
      </c>
      <c r="GQ13" s="16"/>
      <c r="GR13" s="135"/>
      <c r="GS13" s="126"/>
      <c r="GT13" s="20">
        <v>6</v>
      </c>
      <c r="GU13" s="19">
        <v>924.72</v>
      </c>
      <c r="GV13" s="17">
        <v>42200</v>
      </c>
      <c r="GW13" s="19">
        <v>924.72</v>
      </c>
      <c r="GX13" s="72" t="s">
        <v>541</v>
      </c>
      <c r="GY13" s="24">
        <v>25</v>
      </c>
      <c r="GZ13" s="16"/>
      <c r="HA13" s="59"/>
      <c r="HB13" s="126"/>
      <c r="HC13" s="20">
        <v>6</v>
      </c>
      <c r="HD13" s="19">
        <v>932.6</v>
      </c>
      <c r="HE13" s="17">
        <v>42201</v>
      </c>
      <c r="HF13" s="19">
        <v>932.6</v>
      </c>
      <c r="HG13" s="72" t="s">
        <v>552</v>
      </c>
      <c r="HH13" s="24">
        <v>25</v>
      </c>
      <c r="HI13" s="16"/>
      <c r="HJ13" s="135"/>
      <c r="HK13" s="126"/>
      <c r="HL13" s="20">
        <v>6</v>
      </c>
      <c r="HM13" s="19">
        <v>911.56</v>
      </c>
      <c r="HN13" s="17">
        <v>42201</v>
      </c>
      <c r="HO13" s="19">
        <v>911.56</v>
      </c>
      <c r="HP13" s="72" t="s">
        <v>543</v>
      </c>
      <c r="HQ13" s="24">
        <v>25</v>
      </c>
      <c r="HR13" s="16"/>
      <c r="HS13" s="135"/>
      <c r="HT13" s="126"/>
      <c r="HU13" s="20">
        <v>6</v>
      </c>
      <c r="HV13" s="19">
        <v>945.3</v>
      </c>
      <c r="HW13" s="17">
        <v>42202</v>
      </c>
      <c r="HX13" s="19">
        <v>945.3</v>
      </c>
      <c r="HY13" s="72" t="s">
        <v>555</v>
      </c>
      <c r="HZ13" s="24">
        <v>25</v>
      </c>
      <c r="IA13" s="16"/>
      <c r="IB13" s="135"/>
      <c r="IC13" s="126"/>
      <c r="ID13" s="20">
        <v>6</v>
      </c>
      <c r="IE13" s="19">
        <v>1120.8</v>
      </c>
      <c r="IF13" s="17">
        <v>42203</v>
      </c>
      <c r="IG13" s="19">
        <v>1120.8</v>
      </c>
      <c r="IH13" s="72" t="s">
        <v>561</v>
      </c>
      <c r="II13" s="24">
        <v>25</v>
      </c>
      <c r="IJ13" s="16"/>
      <c r="IK13" s="135"/>
      <c r="IL13" s="126"/>
      <c r="IM13" s="20">
        <v>6</v>
      </c>
      <c r="IN13" s="19">
        <v>919.9</v>
      </c>
      <c r="IO13" s="17">
        <v>42204</v>
      </c>
      <c r="IP13" s="19">
        <v>919.9</v>
      </c>
      <c r="IQ13" s="72" t="s">
        <v>569</v>
      </c>
      <c r="IR13" s="24">
        <v>25</v>
      </c>
      <c r="IS13" s="16"/>
      <c r="IT13" s="135"/>
      <c r="IU13" s="126"/>
      <c r="IV13" s="20">
        <v>6</v>
      </c>
      <c r="IW13" s="19">
        <v>930.8</v>
      </c>
      <c r="IX13" s="110">
        <v>42203</v>
      </c>
      <c r="IY13" s="19">
        <v>930.8</v>
      </c>
      <c r="IZ13" s="129" t="s">
        <v>573</v>
      </c>
      <c r="JA13" s="108">
        <v>25</v>
      </c>
      <c r="JB13" s="16"/>
      <c r="JC13" s="119"/>
      <c r="JD13" s="126"/>
      <c r="JE13" s="20">
        <v>6</v>
      </c>
      <c r="JF13" s="19">
        <v>996</v>
      </c>
      <c r="JG13" s="17">
        <v>42203</v>
      </c>
      <c r="JH13" s="19">
        <v>996</v>
      </c>
      <c r="JI13" s="530" t="s">
        <v>563</v>
      </c>
      <c r="JJ13" s="24">
        <v>25</v>
      </c>
      <c r="JK13" s="16"/>
      <c r="JL13" s="59"/>
      <c r="JM13" s="126"/>
      <c r="JN13" s="20">
        <v>6</v>
      </c>
      <c r="JO13" s="19">
        <v>902.04</v>
      </c>
      <c r="JP13" s="17"/>
      <c r="JQ13" s="19"/>
      <c r="JR13" s="72"/>
      <c r="JS13" s="24"/>
      <c r="JT13" s="16"/>
      <c r="JU13" s="59"/>
      <c r="JV13" s="283"/>
      <c r="JW13" s="20">
        <v>6</v>
      </c>
      <c r="JX13" s="19">
        <v>959.8</v>
      </c>
      <c r="JY13" s="17">
        <v>42205</v>
      </c>
      <c r="JZ13" s="19">
        <v>959.8</v>
      </c>
      <c r="KA13" s="72" t="s">
        <v>562</v>
      </c>
      <c r="KB13" s="24">
        <v>25</v>
      </c>
      <c r="KC13" s="16"/>
      <c r="KD13" s="59"/>
      <c r="KE13" s="126"/>
      <c r="KF13" s="20">
        <v>6</v>
      </c>
      <c r="KG13" s="205">
        <v>916.7</v>
      </c>
      <c r="KH13" s="110">
        <v>42206</v>
      </c>
      <c r="KI13" s="205">
        <v>916.7</v>
      </c>
      <c r="KJ13" s="129" t="s">
        <v>575</v>
      </c>
      <c r="KK13" s="108">
        <v>25.5</v>
      </c>
      <c r="KL13" s="16"/>
      <c r="KM13" s="59"/>
      <c r="KN13" s="126"/>
      <c r="KO13" s="20">
        <v>6</v>
      </c>
      <c r="KP13" s="205">
        <v>844.9</v>
      </c>
      <c r="KQ13" s="17">
        <v>42206</v>
      </c>
      <c r="KR13" s="205">
        <v>844.9</v>
      </c>
      <c r="KS13" s="72" t="s">
        <v>577</v>
      </c>
      <c r="KT13" s="24">
        <v>25.5</v>
      </c>
      <c r="KU13" s="16"/>
      <c r="KV13" s="59"/>
      <c r="KW13" s="126"/>
      <c r="KX13" s="20">
        <v>6</v>
      </c>
      <c r="KY13" s="19">
        <v>884.35</v>
      </c>
      <c r="KZ13" s="17">
        <v>42206</v>
      </c>
      <c r="LA13" s="19">
        <v>884.35</v>
      </c>
      <c r="LB13" s="72" t="s">
        <v>579</v>
      </c>
      <c r="LC13" s="24">
        <v>25.5</v>
      </c>
      <c r="LD13" s="16"/>
      <c r="LE13" s="59"/>
      <c r="LF13" s="126"/>
      <c r="LG13" s="20">
        <v>6</v>
      </c>
      <c r="LH13" s="205">
        <v>921.54</v>
      </c>
      <c r="LI13" s="17">
        <v>42207</v>
      </c>
      <c r="LJ13" s="205">
        <v>921.54</v>
      </c>
      <c r="LK13" s="72" t="s">
        <v>588</v>
      </c>
      <c r="LL13" s="24">
        <v>25.5</v>
      </c>
      <c r="LM13" s="16"/>
      <c r="LN13" s="59"/>
      <c r="LO13" s="126"/>
      <c r="LP13" s="20">
        <v>6</v>
      </c>
      <c r="LQ13" s="19">
        <v>929.9</v>
      </c>
      <c r="LR13" s="17">
        <v>42208</v>
      </c>
      <c r="LS13" s="19">
        <v>929.9</v>
      </c>
      <c r="LT13" s="72" t="s">
        <v>594</v>
      </c>
      <c r="LU13" s="24">
        <v>26.5</v>
      </c>
      <c r="LV13" s="16"/>
      <c r="LW13" s="59"/>
      <c r="LX13" s="126"/>
      <c r="LY13" s="20">
        <v>6</v>
      </c>
      <c r="LZ13" s="19">
        <v>846.71</v>
      </c>
      <c r="MA13" s="17">
        <v>42208</v>
      </c>
      <c r="MB13" s="19">
        <v>846.71</v>
      </c>
      <c r="MC13" s="530" t="s">
        <v>586</v>
      </c>
      <c r="MD13" s="24">
        <v>26.5</v>
      </c>
      <c r="ME13" s="16"/>
      <c r="MF13" s="59"/>
      <c r="MG13" s="126"/>
      <c r="MH13" s="20">
        <v>6</v>
      </c>
      <c r="MI13" s="19">
        <v>942.1</v>
      </c>
      <c r="MJ13" s="17">
        <v>42209</v>
      </c>
      <c r="MK13" s="19">
        <v>942.1</v>
      </c>
      <c r="ML13" s="72" t="s">
        <v>601</v>
      </c>
      <c r="MM13" s="24">
        <v>27</v>
      </c>
      <c r="MN13" s="16"/>
      <c r="MO13" s="59"/>
      <c r="MP13" s="126"/>
      <c r="MQ13" s="20">
        <v>6</v>
      </c>
      <c r="MR13" s="19">
        <v>932.6</v>
      </c>
      <c r="MS13" s="17">
        <v>42210</v>
      </c>
      <c r="MT13" s="19">
        <v>932.6</v>
      </c>
      <c r="MU13" s="72" t="s">
        <v>607</v>
      </c>
      <c r="MV13" s="24">
        <v>27.5</v>
      </c>
      <c r="MW13" s="16"/>
      <c r="MX13" s="59"/>
      <c r="MY13" s="126"/>
      <c r="MZ13" s="20">
        <v>6</v>
      </c>
      <c r="NA13" s="19">
        <v>973</v>
      </c>
      <c r="NB13" s="17">
        <v>42210</v>
      </c>
      <c r="NC13" s="19">
        <v>973</v>
      </c>
      <c r="ND13" s="72" t="s">
        <v>603</v>
      </c>
      <c r="NE13" s="24">
        <v>27.5</v>
      </c>
      <c r="NF13" s="16"/>
      <c r="NG13" s="59"/>
      <c r="NH13" s="126"/>
      <c r="NI13" s="20">
        <v>6</v>
      </c>
      <c r="NJ13" s="19">
        <v>997.73</v>
      </c>
      <c r="NK13" s="17">
        <v>42210</v>
      </c>
      <c r="NL13" s="19">
        <v>997.73</v>
      </c>
      <c r="NM13" s="316" t="s">
        <v>605</v>
      </c>
      <c r="NN13" s="24">
        <v>27</v>
      </c>
      <c r="NO13" s="16"/>
      <c r="NP13" s="59"/>
      <c r="NQ13" s="126"/>
      <c r="NR13" s="20">
        <v>6</v>
      </c>
      <c r="NS13" s="19">
        <v>955</v>
      </c>
      <c r="NT13" s="17"/>
      <c r="NU13" s="19"/>
      <c r="NV13" s="72"/>
      <c r="NW13" s="24"/>
      <c r="NX13" s="16"/>
      <c r="NY13" s="59"/>
      <c r="NZ13" s="126"/>
      <c r="OA13" s="20">
        <v>6</v>
      </c>
      <c r="OB13" s="19">
        <v>915.65</v>
      </c>
      <c r="OC13" s="17">
        <v>42213</v>
      </c>
      <c r="OD13" s="19">
        <v>915.65</v>
      </c>
      <c r="OE13" s="72" t="s">
        <v>612</v>
      </c>
      <c r="OF13" s="24">
        <v>28.5</v>
      </c>
      <c r="OH13" s="59"/>
      <c r="OI13" s="2"/>
      <c r="OJ13" s="20">
        <v>6</v>
      </c>
      <c r="OK13" s="19">
        <v>922</v>
      </c>
      <c r="OL13" s="17">
        <v>42213</v>
      </c>
      <c r="OM13" s="19">
        <v>922</v>
      </c>
      <c r="ON13" s="72" t="s">
        <v>614</v>
      </c>
      <c r="OO13" s="24">
        <v>28.5</v>
      </c>
      <c r="OQ13" s="59"/>
      <c r="OR13" s="619" t="s">
        <v>212</v>
      </c>
      <c r="OS13" s="20">
        <v>6</v>
      </c>
      <c r="OT13" s="19">
        <v>782.77</v>
      </c>
      <c r="OU13" s="156">
        <v>42214</v>
      </c>
      <c r="OV13" s="179">
        <v>782.77</v>
      </c>
      <c r="OW13" s="316" t="s">
        <v>617</v>
      </c>
      <c r="OX13" s="116">
        <v>17.5</v>
      </c>
      <c r="OZ13" s="59"/>
      <c r="PA13" s="2"/>
      <c r="PB13" s="20">
        <v>6</v>
      </c>
      <c r="PC13" s="19">
        <v>895.4</v>
      </c>
      <c r="PD13" s="17">
        <v>42214</v>
      </c>
      <c r="PE13" s="19">
        <v>895.4</v>
      </c>
      <c r="PF13" s="72" t="s">
        <v>623</v>
      </c>
      <c r="PG13" s="24">
        <v>27.3</v>
      </c>
      <c r="PI13" s="59"/>
      <c r="PJ13" s="2"/>
      <c r="PK13" s="20">
        <v>6</v>
      </c>
      <c r="PL13" s="19">
        <v>943.5</v>
      </c>
      <c r="PM13" s="17">
        <v>42215</v>
      </c>
      <c r="PN13" s="19">
        <v>943.5</v>
      </c>
      <c r="PO13" s="72" t="s">
        <v>627</v>
      </c>
      <c r="PP13" s="24">
        <v>28.5</v>
      </c>
      <c r="PR13" s="59"/>
      <c r="PS13" s="619"/>
      <c r="PT13" s="20">
        <v>6</v>
      </c>
      <c r="PU13" s="19">
        <v>892.06</v>
      </c>
      <c r="PV13" s="17">
        <v>42215</v>
      </c>
      <c r="PW13" s="19">
        <v>892.06</v>
      </c>
      <c r="PX13" s="72" t="s">
        <v>620</v>
      </c>
      <c r="PY13" s="24">
        <v>28.5</v>
      </c>
      <c r="QA13" s="59"/>
      <c r="QB13" s="2"/>
      <c r="QC13" s="20">
        <v>6</v>
      </c>
      <c r="QD13" s="19">
        <v>933.5</v>
      </c>
      <c r="QE13" s="17">
        <v>42216</v>
      </c>
      <c r="QF13" s="19">
        <v>933.5</v>
      </c>
      <c r="QG13" s="72" t="s">
        <v>629</v>
      </c>
      <c r="QH13" s="24">
        <v>28.5</v>
      </c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Farmland</v>
      </c>
      <c r="D14" s="74" t="str">
        <f t="shared" si="10"/>
        <v>PED. 5002735</v>
      </c>
      <c r="E14" s="162">
        <f t="shared" si="10"/>
        <v>42192</v>
      </c>
      <c r="F14" s="77">
        <f t="shared" si="10"/>
        <v>18907.45</v>
      </c>
      <c r="G14" s="15">
        <f t="shared" si="10"/>
        <v>21</v>
      </c>
      <c r="H14" s="65">
        <f t="shared" si="10"/>
        <v>18828.57</v>
      </c>
      <c r="I14" s="18">
        <f t="shared" si="10"/>
        <v>78.880000000001019</v>
      </c>
      <c r="K14" s="7"/>
      <c r="L14" s="2"/>
      <c r="M14" s="20">
        <v>7</v>
      </c>
      <c r="N14" s="19">
        <v>887.53</v>
      </c>
      <c r="O14" s="17">
        <v>42186</v>
      </c>
      <c r="P14" s="657">
        <v>887.53</v>
      </c>
      <c r="Q14" s="124" t="s">
        <v>475</v>
      </c>
      <c r="R14" s="272">
        <v>26.5</v>
      </c>
      <c r="S14" s="16"/>
      <c r="T14" s="59"/>
      <c r="U14" s="126"/>
      <c r="V14" s="20">
        <v>7</v>
      </c>
      <c r="W14" s="19">
        <v>859.41</v>
      </c>
      <c r="X14" s="17">
        <v>42188</v>
      </c>
      <c r="Y14" s="19">
        <v>859.41</v>
      </c>
      <c r="Z14" s="72" t="s">
        <v>482</v>
      </c>
      <c r="AA14" s="24">
        <v>26.5</v>
      </c>
      <c r="AB14" s="16"/>
      <c r="AC14" s="59"/>
      <c r="AD14" s="126"/>
      <c r="AE14" s="20">
        <v>7</v>
      </c>
      <c r="AF14" s="19">
        <v>909</v>
      </c>
      <c r="AG14" s="17">
        <v>42187</v>
      </c>
      <c r="AH14" s="19">
        <v>909</v>
      </c>
      <c r="AI14" s="72" t="s">
        <v>478</v>
      </c>
      <c r="AJ14" s="24">
        <v>26</v>
      </c>
      <c r="AK14" s="16"/>
      <c r="AL14" s="59"/>
      <c r="AM14" s="126"/>
      <c r="AN14" s="20"/>
      <c r="AO14" s="19"/>
      <c r="AP14" s="156"/>
      <c r="AQ14" s="19"/>
      <c r="AR14" s="316"/>
      <c r="AS14" s="116"/>
      <c r="AT14" s="16"/>
      <c r="AU14" s="59"/>
      <c r="AV14" s="175"/>
      <c r="AW14" s="20">
        <v>7</v>
      </c>
      <c r="AX14" s="19">
        <v>920.3</v>
      </c>
      <c r="AY14" s="110">
        <v>42188</v>
      </c>
      <c r="AZ14" s="19">
        <v>920.3</v>
      </c>
      <c r="BA14" s="129" t="s">
        <v>483</v>
      </c>
      <c r="BB14" s="108">
        <v>26.5</v>
      </c>
      <c r="BC14" s="16"/>
      <c r="BD14" s="59"/>
      <c r="BE14" s="175"/>
      <c r="BF14" s="20">
        <v>7</v>
      </c>
      <c r="BG14" s="19">
        <v>948.9</v>
      </c>
      <c r="BH14" s="17">
        <v>42188</v>
      </c>
      <c r="BI14" s="19">
        <v>948.9</v>
      </c>
      <c r="BJ14" s="530" t="s">
        <v>488</v>
      </c>
      <c r="BK14" s="160">
        <v>26.5</v>
      </c>
      <c r="BL14" s="16"/>
      <c r="BM14" s="59"/>
      <c r="BN14" s="126"/>
      <c r="BO14" s="20">
        <v>7</v>
      </c>
      <c r="BP14" s="19">
        <v>909</v>
      </c>
      <c r="BQ14" s="17">
        <v>42191</v>
      </c>
      <c r="BR14" s="19">
        <v>909</v>
      </c>
      <c r="BS14" s="72" t="s">
        <v>496</v>
      </c>
      <c r="BT14" s="24">
        <v>26.5</v>
      </c>
      <c r="BU14" s="16"/>
      <c r="BV14" s="59"/>
      <c r="BW14" s="126"/>
      <c r="BX14" s="20">
        <v>7</v>
      </c>
      <c r="BY14" s="19">
        <v>924</v>
      </c>
      <c r="BZ14" s="669">
        <v>42191</v>
      </c>
      <c r="CA14" s="670">
        <v>924</v>
      </c>
      <c r="CB14" s="72" t="s">
        <v>507</v>
      </c>
      <c r="CC14" s="24">
        <v>26.3</v>
      </c>
      <c r="CD14" s="16"/>
      <c r="CE14" s="59"/>
      <c r="CF14" s="126"/>
      <c r="CG14" s="20">
        <v>7</v>
      </c>
      <c r="CH14" s="19">
        <v>913.5</v>
      </c>
      <c r="CI14" s="17">
        <v>42191</v>
      </c>
      <c r="CJ14" s="19">
        <v>913.5</v>
      </c>
      <c r="CK14" s="448" t="s">
        <v>496</v>
      </c>
      <c r="CL14" s="24">
        <v>26.5</v>
      </c>
      <c r="CM14" s="16"/>
      <c r="CN14" s="59"/>
      <c r="CO14" s="126"/>
      <c r="CP14" s="20">
        <v>7</v>
      </c>
      <c r="CQ14" s="19">
        <v>867.57</v>
      </c>
      <c r="CR14" s="17">
        <v>42189</v>
      </c>
      <c r="CS14" s="19">
        <v>867.57</v>
      </c>
      <c r="CT14" s="333" t="s">
        <v>497</v>
      </c>
      <c r="CU14" s="24">
        <v>26.5</v>
      </c>
      <c r="CV14" s="16"/>
      <c r="CW14" s="59"/>
      <c r="CX14" s="126"/>
      <c r="CY14" s="20">
        <v>7</v>
      </c>
      <c r="CZ14" s="205">
        <v>888.89</v>
      </c>
      <c r="DA14" s="17">
        <v>42192</v>
      </c>
      <c r="DB14" s="205">
        <v>888.89</v>
      </c>
      <c r="DC14" s="43" t="s">
        <v>505</v>
      </c>
      <c r="DD14" s="24">
        <v>25.5</v>
      </c>
      <c r="DE14" s="16"/>
      <c r="DF14" s="59"/>
      <c r="DG14" s="126"/>
      <c r="DH14" s="20">
        <v>7</v>
      </c>
      <c r="DI14" s="19">
        <v>928.8</v>
      </c>
      <c r="DJ14" s="17">
        <v>42192</v>
      </c>
      <c r="DK14" s="19">
        <v>928.8</v>
      </c>
      <c r="DL14" s="43" t="s">
        <v>508</v>
      </c>
      <c r="DM14" s="24">
        <v>25.5</v>
      </c>
      <c r="DN14" s="16"/>
      <c r="DO14" s="59"/>
      <c r="DP14" s="126"/>
      <c r="DQ14" s="20">
        <v>7</v>
      </c>
      <c r="DR14" s="30">
        <v>894.33</v>
      </c>
      <c r="DS14" s="58">
        <v>42193</v>
      </c>
      <c r="DT14" s="30">
        <v>894.33</v>
      </c>
      <c r="DU14" s="79" t="s">
        <v>513</v>
      </c>
      <c r="DV14" s="24">
        <v>25.5</v>
      </c>
      <c r="DW14" s="16"/>
      <c r="DX14" s="59"/>
      <c r="DY14" s="126"/>
      <c r="DZ14" s="20">
        <v>7</v>
      </c>
      <c r="EA14" s="30">
        <v>954.4</v>
      </c>
      <c r="EB14" s="58">
        <v>42194</v>
      </c>
      <c r="EC14" s="30">
        <v>954.4</v>
      </c>
      <c r="ED14" s="79" t="s">
        <v>516</v>
      </c>
      <c r="EE14" s="24">
        <v>25</v>
      </c>
      <c r="EF14" s="16"/>
      <c r="EG14" s="59"/>
      <c r="EH14" s="175"/>
      <c r="EI14" s="20">
        <v>7</v>
      </c>
      <c r="EJ14" s="19">
        <v>918.1</v>
      </c>
      <c r="EK14" s="17">
        <v>42195</v>
      </c>
      <c r="EL14" s="19">
        <v>918.1</v>
      </c>
      <c r="EM14" s="43" t="s">
        <v>521</v>
      </c>
      <c r="EN14" s="24">
        <v>25</v>
      </c>
      <c r="EO14" s="16"/>
      <c r="EP14" s="59"/>
      <c r="EQ14" s="126"/>
      <c r="ER14" s="20">
        <v>7</v>
      </c>
      <c r="ES14" s="19">
        <v>917.2</v>
      </c>
      <c r="ET14" s="17">
        <v>42196</v>
      </c>
      <c r="EU14" s="19">
        <v>917.2</v>
      </c>
      <c r="EV14" s="79" t="s">
        <v>524</v>
      </c>
      <c r="EW14" s="24">
        <v>25</v>
      </c>
      <c r="EX14" s="16"/>
      <c r="EY14" s="59"/>
      <c r="EZ14" s="126"/>
      <c r="FA14" s="20"/>
      <c r="FB14" s="19"/>
      <c r="FC14" s="17"/>
      <c r="FD14" s="19"/>
      <c r="FE14" s="43"/>
      <c r="FF14" s="24"/>
      <c r="FG14" s="16"/>
      <c r="FH14" s="59"/>
      <c r="FI14" s="126"/>
      <c r="FJ14" s="20">
        <v>7</v>
      </c>
      <c r="FK14" s="30">
        <v>914.29</v>
      </c>
      <c r="FL14" s="58">
        <v>42197</v>
      </c>
      <c r="FM14" s="30">
        <v>914.29</v>
      </c>
      <c r="FN14" s="79" t="s">
        <v>528</v>
      </c>
      <c r="FO14" s="24">
        <v>25</v>
      </c>
      <c r="FP14" s="16"/>
      <c r="FQ14" s="59"/>
      <c r="FR14" s="126"/>
      <c r="FS14" s="20">
        <v>7</v>
      </c>
      <c r="FT14" s="30">
        <v>918.1</v>
      </c>
      <c r="FU14" s="58">
        <v>42197</v>
      </c>
      <c r="FV14" s="30">
        <v>918.1</v>
      </c>
      <c r="FW14" s="79" t="s">
        <v>531</v>
      </c>
      <c r="FX14" s="24">
        <v>25</v>
      </c>
      <c r="FY14" s="16"/>
      <c r="FZ14" s="59"/>
      <c r="GA14" s="175"/>
      <c r="GB14" s="20">
        <v>7</v>
      </c>
      <c r="GC14" s="19">
        <v>947.39</v>
      </c>
      <c r="GD14" s="17">
        <v>42199</v>
      </c>
      <c r="GE14" s="19">
        <v>947.39</v>
      </c>
      <c r="GF14" s="369" t="s">
        <v>535</v>
      </c>
      <c r="GG14" s="24">
        <v>25</v>
      </c>
      <c r="GH14" s="16"/>
      <c r="GI14" s="59"/>
      <c r="GJ14" s="126"/>
      <c r="GK14" s="20">
        <v>7</v>
      </c>
      <c r="GL14" s="19">
        <v>907.94</v>
      </c>
      <c r="GM14" s="17">
        <v>42199</v>
      </c>
      <c r="GN14" s="19">
        <v>907.94</v>
      </c>
      <c r="GO14" s="72" t="s">
        <v>538</v>
      </c>
      <c r="GP14" s="24">
        <v>25</v>
      </c>
      <c r="GQ14" s="16"/>
      <c r="GR14" s="59"/>
      <c r="GS14" s="126"/>
      <c r="GT14" s="20">
        <v>7</v>
      </c>
      <c r="GU14" s="19">
        <v>910.66</v>
      </c>
      <c r="GV14" s="17">
        <v>42200</v>
      </c>
      <c r="GW14" s="19">
        <v>910.66</v>
      </c>
      <c r="GX14" s="72" t="s">
        <v>541</v>
      </c>
      <c r="GY14" s="24">
        <v>25</v>
      </c>
      <c r="GZ14" s="16"/>
      <c r="HA14" s="59"/>
      <c r="HB14" s="126"/>
      <c r="HC14" s="20">
        <v>7</v>
      </c>
      <c r="HD14" s="19">
        <v>942.6</v>
      </c>
      <c r="HE14" s="17">
        <v>42201</v>
      </c>
      <c r="HF14" s="19">
        <v>942.6</v>
      </c>
      <c r="HG14" s="72" t="s">
        <v>552</v>
      </c>
      <c r="HH14" s="24">
        <v>25</v>
      </c>
      <c r="HI14" s="16"/>
      <c r="HJ14" s="59"/>
      <c r="HK14" s="126"/>
      <c r="HL14" s="20">
        <v>7</v>
      </c>
      <c r="HM14" s="19">
        <v>913.83</v>
      </c>
      <c r="HN14" s="17">
        <v>42201</v>
      </c>
      <c r="HO14" s="19">
        <v>913.83</v>
      </c>
      <c r="HP14" s="72" t="s">
        <v>543</v>
      </c>
      <c r="HQ14" s="24">
        <v>25</v>
      </c>
      <c r="HR14" s="16"/>
      <c r="HS14" s="59"/>
      <c r="HT14" s="126"/>
      <c r="HU14" s="20">
        <v>7</v>
      </c>
      <c r="HV14" s="19">
        <v>911.7</v>
      </c>
      <c r="HW14" s="17">
        <v>42202</v>
      </c>
      <c r="HX14" s="19">
        <v>911.7</v>
      </c>
      <c r="HY14" s="72" t="s">
        <v>555</v>
      </c>
      <c r="HZ14" s="24">
        <v>25</v>
      </c>
      <c r="IA14" s="16"/>
      <c r="IB14" s="59"/>
      <c r="IC14" s="126"/>
      <c r="ID14" s="20">
        <v>7</v>
      </c>
      <c r="IE14" s="19">
        <v>876.52</v>
      </c>
      <c r="IF14" s="17">
        <v>42203</v>
      </c>
      <c r="IG14" s="19">
        <v>876.52</v>
      </c>
      <c r="IH14" s="72" t="s">
        <v>561</v>
      </c>
      <c r="II14" s="24">
        <v>25</v>
      </c>
      <c r="IJ14" s="16"/>
      <c r="IK14" s="59"/>
      <c r="IL14" s="126"/>
      <c r="IM14" s="20">
        <v>7</v>
      </c>
      <c r="IN14" s="19">
        <v>940.7</v>
      </c>
      <c r="IO14" s="17">
        <v>42204</v>
      </c>
      <c r="IP14" s="19">
        <v>940.7</v>
      </c>
      <c r="IQ14" s="72" t="s">
        <v>569</v>
      </c>
      <c r="IR14" s="24">
        <v>25</v>
      </c>
      <c r="IS14" s="16"/>
      <c r="IT14" s="59"/>
      <c r="IU14" s="126"/>
      <c r="IV14" s="20">
        <v>7</v>
      </c>
      <c r="IW14" s="19">
        <v>948</v>
      </c>
      <c r="IX14" s="110">
        <v>42203</v>
      </c>
      <c r="IY14" s="19">
        <v>948</v>
      </c>
      <c r="IZ14" s="129" t="s">
        <v>573</v>
      </c>
      <c r="JA14" s="108">
        <v>25</v>
      </c>
      <c r="JB14" s="16"/>
      <c r="JC14" s="59"/>
      <c r="JD14" s="126"/>
      <c r="JE14" s="20">
        <v>7</v>
      </c>
      <c r="JF14" s="19">
        <v>1013</v>
      </c>
      <c r="JG14" s="17">
        <v>42203</v>
      </c>
      <c r="JH14" s="19">
        <v>1013</v>
      </c>
      <c r="JI14" s="530" t="s">
        <v>563</v>
      </c>
      <c r="JJ14" s="24">
        <v>25</v>
      </c>
      <c r="JK14" s="16"/>
      <c r="JL14" s="59"/>
      <c r="JM14" s="126"/>
      <c r="JN14" s="20">
        <v>7</v>
      </c>
      <c r="JO14" s="19">
        <v>950.02</v>
      </c>
      <c r="JP14" s="17"/>
      <c r="JQ14" s="19"/>
      <c r="JR14" s="72"/>
      <c r="JS14" s="24"/>
      <c r="JT14" s="16"/>
      <c r="JU14" s="59"/>
      <c r="JV14" s="283"/>
      <c r="JW14" s="20">
        <v>7</v>
      </c>
      <c r="JX14" s="19">
        <v>893.1</v>
      </c>
      <c r="JY14" s="17">
        <v>42205</v>
      </c>
      <c r="JZ14" s="19">
        <v>893.1</v>
      </c>
      <c r="KA14" s="72" t="s">
        <v>562</v>
      </c>
      <c r="KB14" s="24">
        <v>25</v>
      </c>
      <c r="KC14" s="16"/>
      <c r="KD14" s="59"/>
      <c r="KE14" s="126"/>
      <c r="KF14" s="20">
        <v>7</v>
      </c>
      <c r="KG14" s="205">
        <v>865</v>
      </c>
      <c r="KH14" s="110">
        <v>42206</v>
      </c>
      <c r="KI14" s="205">
        <v>865</v>
      </c>
      <c r="KJ14" s="129" t="s">
        <v>575</v>
      </c>
      <c r="KK14" s="108">
        <v>25.5</v>
      </c>
      <c r="KL14" s="367"/>
      <c r="KM14" s="59"/>
      <c r="KN14" s="126"/>
      <c r="KO14" s="20">
        <v>7</v>
      </c>
      <c r="KP14" s="205">
        <v>783.22</v>
      </c>
      <c r="KQ14" s="17">
        <v>42206</v>
      </c>
      <c r="KR14" s="205">
        <v>783.22</v>
      </c>
      <c r="KS14" s="72" t="s">
        <v>577</v>
      </c>
      <c r="KT14" s="24">
        <v>25.5</v>
      </c>
      <c r="KU14" s="16"/>
      <c r="KV14" s="59"/>
      <c r="KW14" s="126"/>
      <c r="KX14" s="20">
        <v>7</v>
      </c>
      <c r="KY14" s="19">
        <v>819.5</v>
      </c>
      <c r="KZ14" s="17">
        <v>42206</v>
      </c>
      <c r="LA14" s="19">
        <v>819.5</v>
      </c>
      <c r="LB14" s="72" t="s">
        <v>579</v>
      </c>
      <c r="LC14" s="24">
        <v>25.5</v>
      </c>
      <c r="LD14" s="16"/>
      <c r="LE14" s="59"/>
      <c r="LF14" s="126"/>
      <c r="LG14" s="20">
        <v>7</v>
      </c>
      <c r="LH14" s="205">
        <v>948.75</v>
      </c>
      <c r="LI14" s="17">
        <v>42207</v>
      </c>
      <c r="LJ14" s="205">
        <v>948.75</v>
      </c>
      <c r="LK14" s="72" t="s">
        <v>588</v>
      </c>
      <c r="LL14" s="24">
        <v>25.5</v>
      </c>
      <c r="LM14" s="16"/>
      <c r="LN14" s="59"/>
      <c r="LO14" s="126"/>
      <c r="LP14" s="20">
        <v>7</v>
      </c>
      <c r="LQ14" s="19">
        <v>934.4</v>
      </c>
      <c r="LR14" s="17">
        <v>42208</v>
      </c>
      <c r="LS14" s="19">
        <v>934.4</v>
      </c>
      <c r="LT14" s="72" t="s">
        <v>594</v>
      </c>
      <c r="LU14" s="24">
        <v>26.5</v>
      </c>
      <c r="LV14" s="16"/>
      <c r="LW14" s="59"/>
      <c r="LX14" s="126"/>
      <c r="LY14" s="20">
        <v>7</v>
      </c>
      <c r="LZ14" s="19">
        <v>844.44</v>
      </c>
      <c r="MA14" s="17">
        <v>42208</v>
      </c>
      <c r="MB14" s="19">
        <v>844.44</v>
      </c>
      <c r="MC14" s="530" t="s">
        <v>589</v>
      </c>
      <c r="MD14" s="24">
        <v>26.5</v>
      </c>
      <c r="ME14" s="16"/>
      <c r="MF14" s="59"/>
      <c r="MG14" s="126"/>
      <c r="MH14" s="20">
        <v>7</v>
      </c>
      <c r="MI14" s="19">
        <v>953.9</v>
      </c>
      <c r="MJ14" s="17">
        <v>42209</v>
      </c>
      <c r="MK14" s="19">
        <v>953.9</v>
      </c>
      <c r="ML14" s="72" t="s">
        <v>601</v>
      </c>
      <c r="MM14" s="24">
        <v>27</v>
      </c>
      <c r="MN14" s="16"/>
      <c r="MO14" s="59"/>
      <c r="MP14" s="126"/>
      <c r="MQ14" s="20">
        <v>7</v>
      </c>
      <c r="MR14" s="19">
        <v>923.5</v>
      </c>
      <c r="MS14" s="17">
        <v>42210</v>
      </c>
      <c r="MT14" s="19">
        <v>923.5</v>
      </c>
      <c r="MU14" s="72" t="s">
        <v>607</v>
      </c>
      <c r="MV14" s="24">
        <v>27.5</v>
      </c>
      <c r="MW14" s="16"/>
      <c r="MX14" s="59"/>
      <c r="MY14" s="126"/>
      <c r="MZ14" s="20">
        <v>7</v>
      </c>
      <c r="NA14" s="19">
        <v>873.2</v>
      </c>
      <c r="NB14" s="17">
        <v>42210</v>
      </c>
      <c r="NC14" s="19">
        <v>873.2</v>
      </c>
      <c r="ND14" s="72" t="s">
        <v>603</v>
      </c>
      <c r="NE14" s="24">
        <v>27.5</v>
      </c>
      <c r="NF14" s="16"/>
      <c r="NG14" s="59"/>
      <c r="NH14" s="126"/>
      <c r="NI14" s="20">
        <v>7</v>
      </c>
      <c r="NJ14" s="19">
        <v>957.82</v>
      </c>
      <c r="NK14" s="17">
        <v>42210</v>
      </c>
      <c r="NL14" s="19">
        <v>957.82</v>
      </c>
      <c r="NM14" s="316" t="s">
        <v>605</v>
      </c>
      <c r="NN14" s="24">
        <v>27</v>
      </c>
      <c r="NO14" s="16"/>
      <c r="NP14" s="59"/>
      <c r="NQ14" s="126"/>
      <c r="NR14" s="20">
        <v>7</v>
      </c>
      <c r="NS14" s="19">
        <v>1006</v>
      </c>
      <c r="NT14" s="17"/>
      <c r="NU14" s="19"/>
      <c r="NV14" s="72"/>
      <c r="NW14" s="24"/>
      <c r="NX14" s="16"/>
      <c r="NY14" s="59"/>
      <c r="NZ14" s="126"/>
      <c r="OA14" s="20">
        <v>7</v>
      </c>
      <c r="OB14" s="19">
        <v>908.39</v>
      </c>
      <c r="OC14" s="17">
        <v>42213</v>
      </c>
      <c r="OD14" s="19">
        <v>908.39</v>
      </c>
      <c r="OE14" s="72" t="s">
        <v>612</v>
      </c>
      <c r="OF14" s="24">
        <v>28.5</v>
      </c>
      <c r="OH14" s="7"/>
      <c r="OI14" s="2"/>
      <c r="OJ14" s="20">
        <v>7</v>
      </c>
      <c r="OK14" s="19">
        <v>946.94</v>
      </c>
      <c r="OL14" s="17">
        <v>42213</v>
      </c>
      <c r="OM14" s="19">
        <v>946.94</v>
      </c>
      <c r="ON14" s="72" t="s">
        <v>614</v>
      </c>
      <c r="OO14" s="24">
        <v>28.5</v>
      </c>
      <c r="OQ14" s="7"/>
      <c r="OR14" s="2"/>
      <c r="OS14" s="20">
        <v>7</v>
      </c>
      <c r="OT14" s="19">
        <v>905.67</v>
      </c>
      <c r="OU14" s="17">
        <v>42214</v>
      </c>
      <c r="OV14" s="19">
        <v>905.67</v>
      </c>
      <c r="OW14" s="72" t="s">
        <v>617</v>
      </c>
      <c r="OX14" s="24">
        <v>28.5</v>
      </c>
      <c r="OZ14" s="7"/>
      <c r="PA14" s="2"/>
      <c r="PB14" s="20">
        <v>7</v>
      </c>
      <c r="PC14" s="19">
        <v>933</v>
      </c>
      <c r="PD14" s="17">
        <v>42214</v>
      </c>
      <c r="PE14" s="19">
        <v>933</v>
      </c>
      <c r="PF14" s="72" t="s">
        <v>623</v>
      </c>
      <c r="PG14" s="24">
        <v>27.3</v>
      </c>
      <c r="PI14" s="7"/>
      <c r="PJ14" s="2"/>
      <c r="PK14" s="20">
        <v>7</v>
      </c>
      <c r="PL14" s="19">
        <v>919</v>
      </c>
      <c r="PM14" s="17">
        <v>42215</v>
      </c>
      <c r="PN14" s="19">
        <v>919</v>
      </c>
      <c r="PO14" s="72" t="s">
        <v>627</v>
      </c>
      <c r="PP14" s="24">
        <v>28.5</v>
      </c>
      <c r="PR14" s="7"/>
      <c r="PS14" s="2"/>
      <c r="PT14" s="20">
        <v>7</v>
      </c>
      <c r="PU14" s="19">
        <v>911.11</v>
      </c>
      <c r="PV14" s="17">
        <v>42215</v>
      </c>
      <c r="PW14" s="19">
        <v>911.11</v>
      </c>
      <c r="PX14" s="72" t="s">
        <v>620</v>
      </c>
      <c r="PY14" s="24">
        <v>28.5</v>
      </c>
      <c r="QA14" s="7"/>
      <c r="QB14" s="2"/>
      <c r="QC14" s="20">
        <v>7</v>
      </c>
      <c r="QD14" s="19">
        <v>946.2</v>
      </c>
      <c r="QE14" s="17">
        <v>42216</v>
      </c>
      <c r="QF14" s="19">
        <v>946.2</v>
      </c>
      <c r="QG14" s="72" t="s">
        <v>629</v>
      </c>
      <c r="QH14" s="24">
        <v>28.5</v>
      </c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5002729</v>
      </c>
      <c r="E15" s="162">
        <f t="shared" si="11"/>
        <v>42192</v>
      </c>
      <c r="F15" s="77">
        <f t="shared" si="11"/>
        <v>18461.080000000002</v>
      </c>
      <c r="G15" s="15">
        <f t="shared" si="11"/>
        <v>20</v>
      </c>
      <c r="H15" s="65">
        <f t="shared" si="11"/>
        <v>18518.34</v>
      </c>
      <c r="I15" s="18">
        <f t="shared" si="11"/>
        <v>-57.259999999998399</v>
      </c>
      <c r="K15" s="7"/>
      <c r="L15" s="2"/>
      <c r="M15" s="20">
        <v>8</v>
      </c>
      <c r="N15" s="19">
        <v>832.2</v>
      </c>
      <c r="O15" s="17">
        <v>42186</v>
      </c>
      <c r="P15" s="657">
        <v>832.2</v>
      </c>
      <c r="Q15" s="124" t="s">
        <v>475</v>
      </c>
      <c r="R15" s="272">
        <v>26.5</v>
      </c>
      <c r="S15" s="16"/>
      <c r="T15" s="59"/>
      <c r="U15" s="126"/>
      <c r="V15" s="20">
        <v>8</v>
      </c>
      <c r="W15" s="19">
        <v>771.88</v>
      </c>
      <c r="X15" s="17">
        <v>42188</v>
      </c>
      <c r="Y15" s="19">
        <v>771.88</v>
      </c>
      <c r="Z15" s="72" t="s">
        <v>477</v>
      </c>
      <c r="AA15" s="24">
        <v>26.5</v>
      </c>
      <c r="AB15" s="16"/>
      <c r="AC15" s="59"/>
      <c r="AD15" s="126"/>
      <c r="AE15" s="20">
        <v>8</v>
      </c>
      <c r="AF15" s="19">
        <v>856.8</v>
      </c>
      <c r="AG15" s="17">
        <v>42187</v>
      </c>
      <c r="AH15" s="19">
        <v>856.8</v>
      </c>
      <c r="AI15" s="72" t="s">
        <v>478</v>
      </c>
      <c r="AJ15" s="24">
        <v>26</v>
      </c>
      <c r="AK15" s="16"/>
      <c r="AL15" s="59"/>
      <c r="AM15" s="126"/>
      <c r="AN15" s="20"/>
      <c r="AO15" s="19"/>
      <c r="AP15" s="156"/>
      <c r="AQ15" s="19"/>
      <c r="AR15" s="316"/>
      <c r="AS15" s="116"/>
      <c r="AT15" s="16"/>
      <c r="AU15" s="59"/>
      <c r="AV15" s="175"/>
      <c r="AW15" s="20">
        <v>8</v>
      </c>
      <c r="AX15" s="19">
        <v>928</v>
      </c>
      <c r="AY15" s="110">
        <v>42188</v>
      </c>
      <c r="AZ15" s="19">
        <v>928</v>
      </c>
      <c r="BA15" s="129" t="s">
        <v>483</v>
      </c>
      <c r="BB15" s="108">
        <v>26.5</v>
      </c>
      <c r="BC15" s="16"/>
      <c r="BD15" s="59"/>
      <c r="BE15" s="175"/>
      <c r="BF15" s="20">
        <v>8</v>
      </c>
      <c r="BG15" s="19">
        <v>913.5</v>
      </c>
      <c r="BH15" s="17">
        <v>42188</v>
      </c>
      <c r="BI15" s="19">
        <v>913.5</v>
      </c>
      <c r="BJ15" s="530" t="s">
        <v>488</v>
      </c>
      <c r="BK15" s="160">
        <v>26.5</v>
      </c>
      <c r="BL15" s="16"/>
      <c r="BM15" s="59"/>
      <c r="BN15" s="126"/>
      <c r="BO15" s="20">
        <v>8</v>
      </c>
      <c r="BP15" s="19">
        <v>919.9</v>
      </c>
      <c r="BQ15" s="17">
        <v>42191</v>
      </c>
      <c r="BR15" s="19">
        <v>919.9</v>
      </c>
      <c r="BS15" s="72" t="s">
        <v>494</v>
      </c>
      <c r="BT15" s="24">
        <v>26.5</v>
      </c>
      <c r="BU15" s="16"/>
      <c r="BV15" s="59"/>
      <c r="BW15" s="126"/>
      <c r="BX15" s="20">
        <v>8</v>
      </c>
      <c r="BY15" s="19">
        <v>953</v>
      </c>
      <c r="BZ15" s="669">
        <v>42191</v>
      </c>
      <c r="CA15" s="670">
        <v>953</v>
      </c>
      <c r="CB15" s="72" t="s">
        <v>507</v>
      </c>
      <c r="CC15" s="24">
        <v>26.3</v>
      </c>
      <c r="CD15" s="16"/>
      <c r="CE15" s="59"/>
      <c r="CF15" s="126"/>
      <c r="CG15" s="20">
        <v>8</v>
      </c>
      <c r="CH15" s="19">
        <v>899.9</v>
      </c>
      <c r="CI15" s="17">
        <v>42192</v>
      </c>
      <c r="CJ15" s="19">
        <v>899.9</v>
      </c>
      <c r="CK15" s="448" t="s">
        <v>504</v>
      </c>
      <c r="CL15" s="24">
        <v>26.5</v>
      </c>
      <c r="CM15" s="16"/>
      <c r="CN15" s="59"/>
      <c r="CO15" s="126"/>
      <c r="CP15" s="20">
        <v>8</v>
      </c>
      <c r="CQ15" s="19">
        <v>758.28</v>
      </c>
      <c r="CR15" s="17">
        <v>42189</v>
      </c>
      <c r="CS15" s="19">
        <v>758.28</v>
      </c>
      <c r="CT15" s="333" t="s">
        <v>497</v>
      </c>
      <c r="CU15" s="24">
        <v>26.5</v>
      </c>
      <c r="CV15" s="16"/>
      <c r="CW15" s="59"/>
      <c r="CX15" s="126"/>
      <c r="CY15" s="20">
        <v>8</v>
      </c>
      <c r="CZ15" s="205">
        <v>897.05</v>
      </c>
      <c r="DA15" s="17">
        <v>42192</v>
      </c>
      <c r="DB15" s="205">
        <v>897.05</v>
      </c>
      <c r="DC15" s="43" t="s">
        <v>505</v>
      </c>
      <c r="DD15" s="24">
        <v>25.5</v>
      </c>
      <c r="DE15" s="16"/>
      <c r="DF15" s="59"/>
      <c r="DG15" s="126"/>
      <c r="DH15" s="20">
        <v>8</v>
      </c>
      <c r="DI15" s="19">
        <v>958.28</v>
      </c>
      <c r="DJ15" s="17">
        <v>42192</v>
      </c>
      <c r="DK15" s="19">
        <v>958.28</v>
      </c>
      <c r="DL15" s="43" t="s">
        <v>508</v>
      </c>
      <c r="DM15" s="24">
        <v>25.5</v>
      </c>
      <c r="DN15" s="16"/>
      <c r="DO15" s="59"/>
      <c r="DP15" s="126"/>
      <c r="DQ15" s="20">
        <v>8</v>
      </c>
      <c r="DR15" s="30">
        <v>890.7</v>
      </c>
      <c r="DS15" s="58">
        <v>42193</v>
      </c>
      <c r="DT15" s="30">
        <v>890.7</v>
      </c>
      <c r="DU15" s="79" t="s">
        <v>513</v>
      </c>
      <c r="DV15" s="24">
        <v>25.5</v>
      </c>
      <c r="DW15" s="16"/>
      <c r="DX15" s="59"/>
      <c r="DY15" s="126"/>
      <c r="DZ15" s="20">
        <v>8</v>
      </c>
      <c r="EA15" s="30">
        <v>915.3</v>
      </c>
      <c r="EB15" s="58">
        <v>42194</v>
      </c>
      <c r="EC15" s="30">
        <v>915.3</v>
      </c>
      <c r="ED15" s="79" t="s">
        <v>516</v>
      </c>
      <c r="EE15" s="24">
        <v>25</v>
      </c>
      <c r="EF15" s="16"/>
      <c r="EG15" s="59"/>
      <c r="EH15" s="175"/>
      <c r="EI15" s="20">
        <v>8</v>
      </c>
      <c r="EJ15" s="19">
        <v>911.7</v>
      </c>
      <c r="EK15" s="17">
        <v>42195</v>
      </c>
      <c r="EL15" s="19">
        <v>911.7</v>
      </c>
      <c r="EM15" s="43" t="s">
        <v>521</v>
      </c>
      <c r="EN15" s="24">
        <v>25</v>
      </c>
      <c r="EO15" s="16"/>
      <c r="EP15" s="59"/>
      <c r="EQ15" s="126"/>
      <c r="ER15" s="20">
        <v>8</v>
      </c>
      <c r="ES15" s="19">
        <v>937.1</v>
      </c>
      <c r="ET15" s="17">
        <v>42196</v>
      </c>
      <c r="EU15" s="19">
        <v>937.1</v>
      </c>
      <c r="EV15" s="79" t="s">
        <v>524</v>
      </c>
      <c r="EW15" s="24">
        <v>25</v>
      </c>
      <c r="EX15" s="16"/>
      <c r="EY15" s="59"/>
      <c r="EZ15" s="126"/>
      <c r="FA15" s="20"/>
      <c r="FB15" s="19"/>
      <c r="FC15" s="17"/>
      <c r="FD15" s="19"/>
      <c r="FE15" s="43"/>
      <c r="FF15" s="24"/>
      <c r="FG15" s="16"/>
      <c r="FH15" s="59"/>
      <c r="FI15" s="126"/>
      <c r="FJ15" s="20">
        <v>8</v>
      </c>
      <c r="FK15" s="30">
        <v>937.41</v>
      </c>
      <c r="FL15" s="58">
        <v>42197</v>
      </c>
      <c r="FM15" s="30">
        <v>937.41</v>
      </c>
      <c r="FN15" s="79" t="s">
        <v>528</v>
      </c>
      <c r="FO15" s="24">
        <v>25</v>
      </c>
      <c r="FP15" s="16"/>
      <c r="FQ15" s="59"/>
      <c r="FR15" s="126"/>
      <c r="FS15" s="20">
        <v>8</v>
      </c>
      <c r="FT15" s="30">
        <v>938</v>
      </c>
      <c r="FU15" s="58">
        <v>42197</v>
      </c>
      <c r="FV15" s="30">
        <v>938</v>
      </c>
      <c r="FW15" s="79" t="s">
        <v>531</v>
      </c>
      <c r="FX15" s="24">
        <v>25</v>
      </c>
      <c r="FY15" s="16"/>
      <c r="FZ15" s="59"/>
      <c r="GA15" s="175"/>
      <c r="GB15" s="20">
        <v>8</v>
      </c>
      <c r="GC15" s="19">
        <v>957.37</v>
      </c>
      <c r="GD15" s="17">
        <v>42199</v>
      </c>
      <c r="GE15" s="19">
        <v>957.37</v>
      </c>
      <c r="GF15" s="369" t="s">
        <v>535</v>
      </c>
      <c r="GG15" s="24">
        <v>25</v>
      </c>
      <c r="GH15" s="16"/>
      <c r="GI15" s="59"/>
      <c r="GJ15" s="126"/>
      <c r="GK15" s="20">
        <v>8</v>
      </c>
      <c r="GL15" s="19">
        <v>965.53</v>
      </c>
      <c r="GM15" s="17">
        <v>42199</v>
      </c>
      <c r="GN15" s="19">
        <v>965.53</v>
      </c>
      <c r="GO15" s="72" t="s">
        <v>538</v>
      </c>
      <c r="GP15" s="24">
        <v>25</v>
      </c>
      <c r="GQ15" s="16"/>
      <c r="GR15" s="59"/>
      <c r="GS15" s="126"/>
      <c r="GT15" s="20">
        <v>8</v>
      </c>
      <c r="GU15" s="19">
        <v>928.8</v>
      </c>
      <c r="GV15" s="17">
        <v>42200</v>
      </c>
      <c r="GW15" s="19">
        <v>928.8</v>
      </c>
      <c r="GX15" s="72" t="s">
        <v>541</v>
      </c>
      <c r="GY15" s="24">
        <v>25</v>
      </c>
      <c r="GZ15" s="16"/>
      <c r="HA15" s="59"/>
      <c r="HB15" s="126"/>
      <c r="HC15" s="20">
        <v>8</v>
      </c>
      <c r="HD15" s="19">
        <v>949.8</v>
      </c>
      <c r="HE15" s="17">
        <v>42201</v>
      </c>
      <c r="HF15" s="19">
        <v>949.8</v>
      </c>
      <c r="HG15" s="72" t="s">
        <v>552</v>
      </c>
      <c r="HH15" s="24">
        <v>25</v>
      </c>
      <c r="HI15" s="16"/>
      <c r="HJ15" s="59"/>
      <c r="HK15" s="126"/>
      <c r="HL15" s="20">
        <v>8</v>
      </c>
      <c r="HM15" s="19">
        <v>916.1</v>
      </c>
      <c r="HN15" s="17">
        <v>42201</v>
      </c>
      <c r="HO15" s="19">
        <v>916.1</v>
      </c>
      <c r="HP15" s="72" t="s">
        <v>543</v>
      </c>
      <c r="HQ15" s="24">
        <v>25</v>
      </c>
      <c r="HR15" s="16"/>
      <c r="HS15" s="59"/>
      <c r="HT15" s="126"/>
      <c r="HU15" s="20">
        <v>8</v>
      </c>
      <c r="HV15" s="19">
        <v>935.3</v>
      </c>
      <c r="HW15" s="17">
        <v>42202</v>
      </c>
      <c r="HX15" s="19">
        <v>935.3</v>
      </c>
      <c r="HY15" s="72" t="s">
        <v>555</v>
      </c>
      <c r="HZ15" s="24">
        <v>25</v>
      </c>
      <c r="IA15" s="16"/>
      <c r="IB15" s="59"/>
      <c r="IC15" s="126"/>
      <c r="ID15" s="20">
        <v>8</v>
      </c>
      <c r="IE15" s="19">
        <v>1051.9000000000001</v>
      </c>
      <c r="IF15" s="17">
        <v>42203</v>
      </c>
      <c r="IG15" s="19">
        <v>1051.9000000000001</v>
      </c>
      <c r="IH15" s="72" t="s">
        <v>561</v>
      </c>
      <c r="II15" s="24">
        <v>25</v>
      </c>
      <c r="IJ15" s="16"/>
      <c r="IK15" s="59"/>
      <c r="IL15" s="126"/>
      <c r="IM15" s="20">
        <v>8</v>
      </c>
      <c r="IN15" s="19">
        <v>936.2</v>
      </c>
      <c r="IO15" s="17">
        <v>42204</v>
      </c>
      <c r="IP15" s="19">
        <v>936.2</v>
      </c>
      <c r="IQ15" s="72" t="s">
        <v>569</v>
      </c>
      <c r="IR15" s="24">
        <v>25</v>
      </c>
      <c r="IS15" s="16"/>
      <c r="IT15" s="59"/>
      <c r="IU15" s="126"/>
      <c r="IV15" s="20">
        <v>8</v>
      </c>
      <c r="IW15" s="19">
        <v>936.2</v>
      </c>
      <c r="IX15" s="110">
        <v>42203</v>
      </c>
      <c r="IY15" s="19">
        <v>936.2</v>
      </c>
      <c r="IZ15" s="129" t="s">
        <v>573</v>
      </c>
      <c r="JA15" s="108">
        <v>25</v>
      </c>
      <c r="JB15" s="16"/>
      <c r="JC15" s="59"/>
      <c r="JD15" s="126"/>
      <c r="JE15" s="20">
        <v>8</v>
      </c>
      <c r="JF15" s="19">
        <v>997</v>
      </c>
      <c r="JG15" s="17">
        <v>42203</v>
      </c>
      <c r="JH15" s="19">
        <v>997</v>
      </c>
      <c r="JI15" s="530" t="s">
        <v>563</v>
      </c>
      <c r="JJ15" s="24">
        <v>25</v>
      </c>
      <c r="JK15" s="16"/>
      <c r="JL15" s="59"/>
      <c r="JM15" s="126"/>
      <c r="JN15" s="20">
        <v>8</v>
      </c>
      <c r="JO15" s="19">
        <v>906.12</v>
      </c>
      <c r="JP15" s="17"/>
      <c r="JQ15" s="19"/>
      <c r="JR15" s="72"/>
      <c r="JS15" s="24"/>
      <c r="JT15" s="16"/>
      <c r="JU15" s="59"/>
      <c r="JV15" s="283"/>
      <c r="JW15" s="20">
        <v>8</v>
      </c>
      <c r="JX15" s="19">
        <v>912.2</v>
      </c>
      <c r="JY15" s="17">
        <v>42205</v>
      </c>
      <c r="JZ15" s="19">
        <v>912.2</v>
      </c>
      <c r="KA15" s="72" t="s">
        <v>562</v>
      </c>
      <c r="KB15" s="24">
        <v>25</v>
      </c>
      <c r="KC15" s="16"/>
      <c r="KD15" s="59"/>
      <c r="KE15" s="126"/>
      <c r="KF15" s="20">
        <v>8</v>
      </c>
      <c r="KG15" s="205">
        <v>851.4</v>
      </c>
      <c r="KH15" s="110">
        <v>42206</v>
      </c>
      <c r="KI15" s="205">
        <v>851.4</v>
      </c>
      <c r="KJ15" s="129" t="s">
        <v>575</v>
      </c>
      <c r="KK15" s="108">
        <v>25.5</v>
      </c>
      <c r="KL15" s="367"/>
      <c r="KM15" s="59"/>
      <c r="KN15" s="126"/>
      <c r="KO15" s="20">
        <v>8</v>
      </c>
      <c r="KP15" s="205">
        <v>798.64</v>
      </c>
      <c r="KQ15" s="17">
        <v>42206</v>
      </c>
      <c r="KR15" s="205">
        <v>798.64</v>
      </c>
      <c r="KS15" s="72" t="s">
        <v>577</v>
      </c>
      <c r="KT15" s="24">
        <v>25.5</v>
      </c>
      <c r="KU15" s="16"/>
      <c r="KV15" s="59"/>
      <c r="KW15" s="126"/>
      <c r="KX15" s="20">
        <v>8</v>
      </c>
      <c r="KY15" s="19">
        <v>809.52</v>
      </c>
      <c r="KZ15" s="17">
        <v>42206</v>
      </c>
      <c r="LA15" s="19">
        <v>809.52</v>
      </c>
      <c r="LB15" s="72" t="s">
        <v>579</v>
      </c>
      <c r="LC15" s="24">
        <v>25.5</v>
      </c>
      <c r="LD15" s="16"/>
      <c r="LE15" s="59"/>
      <c r="LF15" s="126"/>
      <c r="LG15" s="20">
        <v>8</v>
      </c>
      <c r="LH15" s="205">
        <v>945.58</v>
      </c>
      <c r="LI15" s="17">
        <v>42207</v>
      </c>
      <c r="LJ15" s="205">
        <v>945.58</v>
      </c>
      <c r="LK15" s="72" t="s">
        <v>588</v>
      </c>
      <c r="LL15" s="24">
        <v>25.5</v>
      </c>
      <c r="LM15" s="16"/>
      <c r="LN15" s="59"/>
      <c r="LO15" s="126"/>
      <c r="LP15" s="20">
        <v>8</v>
      </c>
      <c r="LQ15" s="19">
        <v>939.8</v>
      </c>
      <c r="LR15" s="17">
        <v>42208</v>
      </c>
      <c r="LS15" s="19">
        <v>939.8</v>
      </c>
      <c r="LT15" s="72" t="s">
        <v>594</v>
      </c>
      <c r="LU15" s="24">
        <v>26.5</v>
      </c>
      <c r="LV15" s="16"/>
      <c r="LW15" s="59"/>
      <c r="LX15" s="126"/>
      <c r="LY15" s="20">
        <v>8</v>
      </c>
      <c r="LZ15" s="19">
        <v>791.84</v>
      </c>
      <c r="MA15" s="17">
        <v>42208</v>
      </c>
      <c r="MB15" s="19">
        <v>791.84</v>
      </c>
      <c r="MC15" s="530" t="s">
        <v>585</v>
      </c>
      <c r="MD15" s="24">
        <v>26.5</v>
      </c>
      <c r="ME15" s="16"/>
      <c r="MF15" s="59"/>
      <c r="MG15" s="126"/>
      <c r="MH15" s="20">
        <v>8</v>
      </c>
      <c r="MI15" s="19">
        <v>943.9</v>
      </c>
      <c r="MJ15" s="17">
        <v>42209</v>
      </c>
      <c r="MK15" s="19">
        <v>943.9</v>
      </c>
      <c r="ML15" s="72" t="s">
        <v>601</v>
      </c>
      <c r="MM15" s="24">
        <v>27</v>
      </c>
      <c r="MN15" s="16"/>
      <c r="MO15" s="59"/>
      <c r="MP15" s="126"/>
      <c r="MQ15" s="20">
        <v>8</v>
      </c>
      <c r="MR15" s="19">
        <v>924.4</v>
      </c>
      <c r="MS15" s="17">
        <v>42210</v>
      </c>
      <c r="MT15" s="19">
        <v>924.4</v>
      </c>
      <c r="MU15" s="72" t="s">
        <v>607</v>
      </c>
      <c r="MV15" s="24">
        <v>27.5</v>
      </c>
      <c r="MW15" s="16"/>
      <c r="MX15" s="59"/>
      <c r="MY15" s="126"/>
      <c r="MZ15" s="20">
        <v>8</v>
      </c>
      <c r="NA15" s="19">
        <v>954.4</v>
      </c>
      <c r="NB15" s="17">
        <v>42210</v>
      </c>
      <c r="NC15" s="19">
        <v>954.4</v>
      </c>
      <c r="ND15" s="72" t="s">
        <v>603</v>
      </c>
      <c r="NE15" s="24">
        <v>27.5</v>
      </c>
      <c r="NF15" s="16"/>
      <c r="NG15" s="59"/>
      <c r="NH15" s="126"/>
      <c r="NI15" s="20">
        <v>8</v>
      </c>
      <c r="NJ15" s="19">
        <v>979.14</v>
      </c>
      <c r="NK15" s="17">
        <v>42210</v>
      </c>
      <c r="NL15" s="19">
        <v>979.14</v>
      </c>
      <c r="NM15" s="316" t="s">
        <v>605</v>
      </c>
      <c r="NN15" s="24">
        <v>27</v>
      </c>
      <c r="NO15" s="16"/>
      <c r="NP15" s="59"/>
      <c r="NQ15" s="126"/>
      <c r="NR15" s="20">
        <v>8</v>
      </c>
      <c r="NS15" s="19">
        <v>1001</v>
      </c>
      <c r="NT15" s="17"/>
      <c r="NU15" s="19"/>
      <c r="NV15" s="72"/>
      <c r="NW15" s="24"/>
      <c r="NX15" s="16"/>
      <c r="NY15" s="59"/>
      <c r="NZ15" s="126"/>
      <c r="OA15" s="20">
        <v>8</v>
      </c>
      <c r="OB15" s="19">
        <v>922</v>
      </c>
      <c r="OC15" s="17">
        <v>42213</v>
      </c>
      <c r="OD15" s="19">
        <v>922</v>
      </c>
      <c r="OE15" s="72" t="s">
        <v>612</v>
      </c>
      <c r="OF15" s="24">
        <v>28.5</v>
      </c>
      <c r="OH15" s="7"/>
      <c r="OI15" s="2"/>
      <c r="OJ15" s="20">
        <v>8</v>
      </c>
      <c r="OK15" s="19">
        <v>884.35</v>
      </c>
      <c r="OL15" s="17">
        <v>42213</v>
      </c>
      <c r="OM15" s="19">
        <v>884.35</v>
      </c>
      <c r="ON15" s="72" t="s">
        <v>614</v>
      </c>
      <c r="OO15" s="24">
        <v>28.5</v>
      </c>
      <c r="OQ15" s="7"/>
      <c r="OR15" s="2"/>
      <c r="OS15" s="20">
        <v>8</v>
      </c>
      <c r="OT15" s="19">
        <v>903.4</v>
      </c>
      <c r="OU15" s="17">
        <v>42214</v>
      </c>
      <c r="OV15" s="19">
        <v>903.4</v>
      </c>
      <c r="OW15" s="72" t="s">
        <v>617</v>
      </c>
      <c r="OX15" s="24">
        <v>28.5</v>
      </c>
      <c r="OZ15" s="7"/>
      <c r="PA15" s="2"/>
      <c r="PB15" s="20">
        <v>8</v>
      </c>
      <c r="PC15" s="19">
        <v>947.5</v>
      </c>
      <c r="PD15" s="17">
        <v>42214</v>
      </c>
      <c r="PE15" s="19">
        <v>947.5</v>
      </c>
      <c r="PF15" s="72" t="s">
        <v>623</v>
      </c>
      <c r="PG15" s="24">
        <v>27.3</v>
      </c>
      <c r="PI15" s="7"/>
      <c r="PJ15" s="2"/>
      <c r="PK15" s="20">
        <v>8</v>
      </c>
      <c r="PL15" s="19">
        <v>936.2</v>
      </c>
      <c r="PM15" s="17">
        <v>42215</v>
      </c>
      <c r="PN15" s="19">
        <v>936.2</v>
      </c>
      <c r="PO15" s="72" t="s">
        <v>627</v>
      </c>
      <c r="PP15" s="24">
        <v>28.5</v>
      </c>
      <c r="PR15" s="7"/>
      <c r="PS15" s="2"/>
      <c r="PT15" s="20">
        <v>8</v>
      </c>
      <c r="PU15" s="19">
        <v>909.3</v>
      </c>
      <c r="PV15" s="17">
        <v>42215</v>
      </c>
      <c r="PW15" s="19">
        <v>909.3</v>
      </c>
      <c r="PX15" s="72" t="s">
        <v>620</v>
      </c>
      <c r="PY15" s="24">
        <v>28.5</v>
      </c>
      <c r="QA15" s="7"/>
      <c r="QB15" s="2"/>
      <c r="QC15" s="20">
        <v>8</v>
      </c>
      <c r="QD15" s="19">
        <v>958.93</v>
      </c>
      <c r="QE15" s="17">
        <v>42216</v>
      </c>
      <c r="QF15" s="19">
        <v>958.93</v>
      </c>
      <c r="QG15" s="72" t="s">
        <v>629</v>
      </c>
      <c r="QH15" s="24">
        <v>28.5</v>
      </c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 FARMLAND</v>
      </c>
      <c r="C16" s="16" t="str">
        <f t="shared" si="12"/>
        <v>Farmland</v>
      </c>
      <c r="D16" s="74" t="str">
        <f t="shared" si="12"/>
        <v>PED. 5002734</v>
      </c>
      <c r="E16" s="162">
        <f t="shared" si="12"/>
        <v>42193</v>
      </c>
      <c r="F16" s="77">
        <f t="shared" si="12"/>
        <v>18769.29</v>
      </c>
      <c r="G16" s="15">
        <f t="shared" si="12"/>
        <v>21</v>
      </c>
      <c r="H16" s="65">
        <f t="shared" si="12"/>
        <v>18650.330000000002</v>
      </c>
      <c r="I16" s="18">
        <f t="shared" si="12"/>
        <v>118.95999999999913</v>
      </c>
      <c r="K16" s="7"/>
      <c r="L16" s="2"/>
      <c r="M16" s="20">
        <v>9</v>
      </c>
      <c r="N16" s="19">
        <v>897.51</v>
      </c>
      <c r="O16" s="17">
        <v>42186</v>
      </c>
      <c r="P16" s="19">
        <v>897.51</v>
      </c>
      <c r="Q16" s="659" t="s">
        <v>473</v>
      </c>
      <c r="R16" s="272">
        <v>26.5</v>
      </c>
      <c r="S16" s="16"/>
      <c r="T16" s="59"/>
      <c r="U16" s="126"/>
      <c r="V16" s="20">
        <v>9</v>
      </c>
      <c r="W16" s="19">
        <v>810.88</v>
      </c>
      <c r="X16" s="17">
        <v>42188</v>
      </c>
      <c r="Y16" s="19">
        <v>810.88</v>
      </c>
      <c r="Z16" s="72" t="s">
        <v>482</v>
      </c>
      <c r="AA16" s="24">
        <v>26.5</v>
      </c>
      <c r="AB16" s="16"/>
      <c r="AC16" s="59"/>
      <c r="AD16" s="126"/>
      <c r="AE16" s="20">
        <v>9</v>
      </c>
      <c r="AF16" s="19">
        <v>860.4</v>
      </c>
      <c r="AG16" s="17">
        <v>42187</v>
      </c>
      <c r="AH16" s="19">
        <v>860.4</v>
      </c>
      <c r="AI16" s="72" t="s">
        <v>478</v>
      </c>
      <c r="AJ16" s="24">
        <v>26</v>
      </c>
      <c r="AK16" s="16"/>
      <c r="AL16" s="59"/>
      <c r="AM16" s="126"/>
      <c r="AN16" s="20"/>
      <c r="AO16" s="19"/>
      <c r="AP16" s="156"/>
      <c r="AQ16" s="19"/>
      <c r="AR16" s="316"/>
      <c r="AS16" s="116"/>
      <c r="AT16" s="16"/>
      <c r="AU16" s="59"/>
      <c r="AV16" s="175"/>
      <c r="AW16" s="20">
        <v>9</v>
      </c>
      <c r="AX16" s="19">
        <v>915.3</v>
      </c>
      <c r="AY16" s="110">
        <v>42188</v>
      </c>
      <c r="AZ16" s="19">
        <v>915.3</v>
      </c>
      <c r="BA16" s="129" t="s">
        <v>483</v>
      </c>
      <c r="BB16" s="108">
        <v>26.5</v>
      </c>
      <c r="BC16" s="16"/>
      <c r="BD16" s="59"/>
      <c r="BE16" s="175"/>
      <c r="BF16" s="20">
        <v>9</v>
      </c>
      <c r="BG16" s="19">
        <v>938.9</v>
      </c>
      <c r="BH16" s="17">
        <v>42188</v>
      </c>
      <c r="BI16" s="19">
        <v>938.9</v>
      </c>
      <c r="BJ16" s="530" t="s">
        <v>488</v>
      </c>
      <c r="BK16" s="160">
        <v>26.5</v>
      </c>
      <c r="BL16" s="16"/>
      <c r="BM16" s="59"/>
      <c r="BN16" s="126"/>
      <c r="BO16" s="20">
        <v>9</v>
      </c>
      <c r="BP16" s="19">
        <v>919.9</v>
      </c>
      <c r="BQ16" s="17">
        <v>42191</v>
      </c>
      <c r="BR16" s="19">
        <v>919.9</v>
      </c>
      <c r="BS16" s="72" t="s">
        <v>496</v>
      </c>
      <c r="BT16" s="24">
        <v>26.5</v>
      </c>
      <c r="BU16" s="16"/>
      <c r="BV16" s="59"/>
      <c r="BW16" s="126"/>
      <c r="BX16" s="20">
        <v>9</v>
      </c>
      <c r="BY16" s="19">
        <v>973</v>
      </c>
      <c r="BZ16" s="669">
        <v>42191</v>
      </c>
      <c r="CA16" s="670">
        <v>973</v>
      </c>
      <c r="CB16" s="72" t="s">
        <v>507</v>
      </c>
      <c r="CC16" s="24">
        <v>26.3</v>
      </c>
      <c r="CD16" s="16"/>
      <c r="CE16" s="59"/>
      <c r="CF16" s="126"/>
      <c r="CG16" s="20">
        <v>9</v>
      </c>
      <c r="CH16" s="19">
        <v>900.8</v>
      </c>
      <c r="CI16" s="17">
        <v>42192</v>
      </c>
      <c r="CJ16" s="19">
        <v>900.8</v>
      </c>
      <c r="CK16" s="448" t="s">
        <v>502</v>
      </c>
      <c r="CL16" s="24">
        <v>26.5</v>
      </c>
      <c r="CM16" s="16"/>
      <c r="CN16" s="59"/>
      <c r="CO16" s="126"/>
      <c r="CP16" s="20">
        <v>9</v>
      </c>
      <c r="CQ16" s="19">
        <v>799.55</v>
      </c>
      <c r="CR16" s="17">
        <v>42189</v>
      </c>
      <c r="CS16" s="19">
        <v>799.55</v>
      </c>
      <c r="CT16" s="333" t="s">
        <v>497</v>
      </c>
      <c r="CU16" s="24">
        <v>26.5</v>
      </c>
      <c r="CV16" s="16"/>
      <c r="CW16" s="59"/>
      <c r="CX16" s="126"/>
      <c r="CY16" s="20">
        <v>9</v>
      </c>
      <c r="CZ16" s="205">
        <v>898.41</v>
      </c>
      <c r="DA16" s="17">
        <v>42192</v>
      </c>
      <c r="DB16" s="205">
        <v>898.41</v>
      </c>
      <c r="DC16" s="43" t="s">
        <v>505</v>
      </c>
      <c r="DD16" s="24">
        <v>25.5</v>
      </c>
      <c r="DE16" s="16"/>
      <c r="DF16" s="59"/>
      <c r="DG16" s="126"/>
      <c r="DH16" s="20">
        <v>9</v>
      </c>
      <c r="DI16" s="19">
        <v>936.96</v>
      </c>
      <c r="DJ16" s="17">
        <v>42192</v>
      </c>
      <c r="DK16" s="19">
        <v>936.96</v>
      </c>
      <c r="DL16" s="43" t="s">
        <v>508</v>
      </c>
      <c r="DM16" s="24">
        <v>25.5</v>
      </c>
      <c r="DN16" s="16"/>
      <c r="DO16" s="59"/>
      <c r="DP16" s="126"/>
      <c r="DQ16" s="20">
        <v>9</v>
      </c>
      <c r="DR16" s="30">
        <v>899.32</v>
      </c>
      <c r="DS16" s="58">
        <v>42193</v>
      </c>
      <c r="DT16" s="30">
        <v>899.32</v>
      </c>
      <c r="DU16" s="79" t="s">
        <v>513</v>
      </c>
      <c r="DV16" s="24">
        <v>25.5</v>
      </c>
      <c r="DW16" s="16"/>
      <c r="DX16" s="59"/>
      <c r="DY16" s="126"/>
      <c r="DZ16" s="20">
        <v>9</v>
      </c>
      <c r="EA16" s="30">
        <v>922.6</v>
      </c>
      <c r="EB16" s="58">
        <v>42194</v>
      </c>
      <c r="EC16" s="30">
        <v>922.6</v>
      </c>
      <c r="ED16" s="79" t="s">
        <v>516</v>
      </c>
      <c r="EE16" s="24">
        <v>25</v>
      </c>
      <c r="EF16" s="16"/>
      <c r="EG16" s="59"/>
      <c r="EH16" s="175"/>
      <c r="EI16" s="20">
        <v>9</v>
      </c>
      <c r="EJ16" s="19">
        <v>919.9</v>
      </c>
      <c r="EK16" s="17">
        <v>42195</v>
      </c>
      <c r="EL16" s="19">
        <v>919.9</v>
      </c>
      <c r="EM16" s="43" t="s">
        <v>521</v>
      </c>
      <c r="EN16" s="24">
        <v>25</v>
      </c>
      <c r="EO16" s="16"/>
      <c r="EP16" s="59"/>
      <c r="EQ16" s="126"/>
      <c r="ER16" s="20">
        <v>9</v>
      </c>
      <c r="ES16" s="19">
        <v>922.6</v>
      </c>
      <c r="ET16" s="17">
        <v>42196</v>
      </c>
      <c r="EU16" s="19">
        <v>922.6</v>
      </c>
      <c r="EV16" s="79" t="s">
        <v>524</v>
      </c>
      <c r="EW16" s="24">
        <v>25</v>
      </c>
      <c r="EX16" s="16"/>
      <c r="EY16" s="59"/>
      <c r="EZ16" s="126"/>
      <c r="FA16" s="20"/>
      <c r="FB16" s="19"/>
      <c r="FC16" s="17"/>
      <c r="FD16" s="19"/>
      <c r="FE16" s="43"/>
      <c r="FF16" s="24"/>
      <c r="FG16" s="16"/>
      <c r="FH16" s="59"/>
      <c r="FI16" s="126"/>
      <c r="FJ16" s="20">
        <v>9</v>
      </c>
      <c r="FK16" s="30">
        <v>914.29</v>
      </c>
      <c r="FL16" s="58">
        <v>42197</v>
      </c>
      <c r="FM16" s="30">
        <v>914.29</v>
      </c>
      <c r="FN16" s="79" t="s">
        <v>528</v>
      </c>
      <c r="FO16" s="24">
        <v>25</v>
      </c>
      <c r="FP16" s="16"/>
      <c r="FQ16" s="59"/>
      <c r="FR16" s="126"/>
      <c r="FS16" s="20">
        <v>9</v>
      </c>
      <c r="FT16" s="30">
        <v>875.4</v>
      </c>
      <c r="FU16" s="58">
        <v>42197</v>
      </c>
      <c r="FV16" s="30">
        <v>875.4</v>
      </c>
      <c r="FW16" s="79" t="s">
        <v>531</v>
      </c>
      <c r="FX16" s="24">
        <v>25</v>
      </c>
      <c r="FY16" s="16"/>
      <c r="FZ16" s="59"/>
      <c r="GA16" s="175"/>
      <c r="GB16" s="20">
        <v>9</v>
      </c>
      <c r="GC16" s="19">
        <v>921.54</v>
      </c>
      <c r="GD16" s="17">
        <v>42199</v>
      </c>
      <c r="GE16" s="19">
        <v>921.54</v>
      </c>
      <c r="GF16" s="369" t="s">
        <v>535</v>
      </c>
      <c r="GG16" s="24">
        <v>25</v>
      </c>
      <c r="GH16" s="16"/>
      <c r="GI16" s="59"/>
      <c r="GJ16" s="126"/>
      <c r="GK16" s="20">
        <v>9</v>
      </c>
      <c r="GL16" s="19">
        <v>913.38</v>
      </c>
      <c r="GM16" s="17">
        <v>42199</v>
      </c>
      <c r="GN16" s="19">
        <v>913.38</v>
      </c>
      <c r="GO16" s="72" t="s">
        <v>538</v>
      </c>
      <c r="GP16" s="24">
        <v>25</v>
      </c>
      <c r="GQ16" s="16"/>
      <c r="GR16" s="59"/>
      <c r="GS16" s="126"/>
      <c r="GT16" s="20">
        <v>9</v>
      </c>
      <c r="GU16" s="19">
        <v>907.03</v>
      </c>
      <c r="GV16" s="17">
        <v>42200</v>
      </c>
      <c r="GW16" s="19">
        <v>907.03</v>
      </c>
      <c r="GX16" s="72" t="s">
        <v>541</v>
      </c>
      <c r="GY16" s="24">
        <v>25</v>
      </c>
      <c r="GZ16" s="16"/>
      <c r="HA16" s="59"/>
      <c r="HB16" s="126"/>
      <c r="HC16" s="20">
        <v>9</v>
      </c>
      <c r="HD16" s="19">
        <v>936.2</v>
      </c>
      <c r="HE16" s="17">
        <v>42201</v>
      </c>
      <c r="HF16" s="19">
        <v>936.2</v>
      </c>
      <c r="HG16" s="72" t="s">
        <v>552</v>
      </c>
      <c r="HH16" s="24">
        <v>25</v>
      </c>
      <c r="HI16" s="16"/>
      <c r="HJ16" s="59"/>
      <c r="HK16" s="126"/>
      <c r="HL16" s="20">
        <v>9</v>
      </c>
      <c r="HM16" s="19">
        <v>908.39</v>
      </c>
      <c r="HN16" s="17">
        <v>42201</v>
      </c>
      <c r="HO16" s="19">
        <v>908.39</v>
      </c>
      <c r="HP16" s="72" t="s">
        <v>543</v>
      </c>
      <c r="HQ16" s="24">
        <v>25</v>
      </c>
      <c r="HR16" s="16"/>
      <c r="HS16" s="59"/>
      <c r="HT16" s="126"/>
      <c r="HU16" s="20">
        <v>9</v>
      </c>
      <c r="HV16" s="19">
        <v>919</v>
      </c>
      <c r="HW16" s="17">
        <v>42202</v>
      </c>
      <c r="HX16" s="19">
        <v>919</v>
      </c>
      <c r="HY16" s="72" t="s">
        <v>555</v>
      </c>
      <c r="HZ16" s="24">
        <v>25</v>
      </c>
      <c r="IA16" s="16"/>
      <c r="IB16" s="59"/>
      <c r="IC16" s="126"/>
      <c r="ID16" s="20">
        <v>9</v>
      </c>
      <c r="IE16" s="19">
        <v>951.11</v>
      </c>
      <c r="IF16" s="17">
        <v>42203</v>
      </c>
      <c r="IG16" s="19">
        <v>951.11</v>
      </c>
      <c r="IH16" s="72" t="s">
        <v>561</v>
      </c>
      <c r="II16" s="24">
        <v>25</v>
      </c>
      <c r="IJ16" s="16"/>
      <c r="IK16" s="59"/>
      <c r="IL16" s="126"/>
      <c r="IM16" s="20">
        <v>9</v>
      </c>
      <c r="IN16" s="19">
        <v>926.2</v>
      </c>
      <c r="IO16" s="17">
        <v>42204</v>
      </c>
      <c r="IP16" s="19">
        <v>926.2</v>
      </c>
      <c r="IQ16" s="72" t="s">
        <v>569</v>
      </c>
      <c r="IR16" s="24">
        <v>25</v>
      </c>
      <c r="IS16" s="16"/>
      <c r="IT16" s="59"/>
      <c r="IU16" s="126"/>
      <c r="IV16" s="20">
        <v>9</v>
      </c>
      <c r="IW16" s="19">
        <v>912.6</v>
      </c>
      <c r="IX16" s="110">
        <v>42203</v>
      </c>
      <c r="IY16" s="19">
        <v>912.6</v>
      </c>
      <c r="IZ16" s="129" t="s">
        <v>573</v>
      </c>
      <c r="JA16" s="108">
        <v>25</v>
      </c>
      <c r="JB16" s="16"/>
      <c r="JC16" s="59"/>
      <c r="JD16" s="126"/>
      <c r="JE16" s="20">
        <v>9</v>
      </c>
      <c r="JF16" s="19">
        <v>982</v>
      </c>
      <c r="JG16" s="17">
        <v>42203</v>
      </c>
      <c r="JH16" s="19">
        <v>982</v>
      </c>
      <c r="JI16" s="530" t="s">
        <v>563</v>
      </c>
      <c r="JJ16" s="24">
        <v>25</v>
      </c>
      <c r="JK16" s="16"/>
      <c r="JL16" s="59"/>
      <c r="JM16" s="126"/>
      <c r="JN16" s="20">
        <v>9</v>
      </c>
      <c r="JO16" s="19">
        <v>933.33</v>
      </c>
      <c r="JP16" s="17"/>
      <c r="JQ16" s="19"/>
      <c r="JR16" s="72"/>
      <c r="JS16" s="24"/>
      <c r="JT16" s="16"/>
      <c r="JU16" s="59"/>
      <c r="JV16" s="283"/>
      <c r="JW16" s="20">
        <v>9</v>
      </c>
      <c r="JX16" s="19">
        <v>970.7</v>
      </c>
      <c r="JY16" s="17">
        <v>42205</v>
      </c>
      <c r="JZ16" s="19">
        <v>970.7</v>
      </c>
      <c r="KA16" s="72" t="s">
        <v>562</v>
      </c>
      <c r="KB16" s="24">
        <v>25</v>
      </c>
      <c r="KC16" s="16"/>
      <c r="KD16" s="59"/>
      <c r="KE16" s="126"/>
      <c r="KF16" s="20">
        <v>9</v>
      </c>
      <c r="KG16" s="205">
        <v>830.5</v>
      </c>
      <c r="KH16" s="110">
        <v>42206</v>
      </c>
      <c r="KI16" s="205">
        <v>830.5</v>
      </c>
      <c r="KJ16" s="129" t="s">
        <v>575</v>
      </c>
      <c r="KK16" s="108">
        <v>25.5</v>
      </c>
      <c r="KL16" s="367"/>
      <c r="KM16" s="59"/>
      <c r="KN16" s="126"/>
      <c r="KO16" s="20">
        <v>9</v>
      </c>
      <c r="KP16" s="205">
        <v>800.91</v>
      </c>
      <c r="KQ16" s="17">
        <v>42206</v>
      </c>
      <c r="KR16" s="205">
        <v>800.91</v>
      </c>
      <c r="KS16" s="72" t="s">
        <v>577</v>
      </c>
      <c r="KT16" s="24">
        <v>25.5</v>
      </c>
      <c r="KU16" s="16"/>
      <c r="KV16" s="59"/>
      <c r="KW16" s="126"/>
      <c r="KX16" s="20">
        <v>9</v>
      </c>
      <c r="KY16" s="19">
        <v>836.28</v>
      </c>
      <c r="KZ16" s="17">
        <v>42206</v>
      </c>
      <c r="LA16" s="19">
        <v>836.28</v>
      </c>
      <c r="LB16" s="72" t="s">
        <v>579</v>
      </c>
      <c r="LC16" s="24">
        <v>25.5</v>
      </c>
      <c r="LD16" s="16"/>
      <c r="LE16" s="59"/>
      <c r="LF16" s="126"/>
      <c r="LG16" s="20">
        <v>9</v>
      </c>
      <c r="LH16" s="205">
        <v>887.53</v>
      </c>
      <c r="LI16" s="17">
        <v>42207</v>
      </c>
      <c r="LJ16" s="205">
        <v>887.53</v>
      </c>
      <c r="LK16" s="72" t="s">
        <v>588</v>
      </c>
      <c r="LL16" s="24">
        <v>25.5</v>
      </c>
      <c r="LM16" s="16"/>
      <c r="LN16" s="59"/>
      <c r="LO16" s="126"/>
      <c r="LP16" s="20">
        <v>9</v>
      </c>
      <c r="LQ16" s="19">
        <v>912.6</v>
      </c>
      <c r="LR16" s="17">
        <v>42208</v>
      </c>
      <c r="LS16" s="19">
        <v>912.6</v>
      </c>
      <c r="LT16" s="72" t="s">
        <v>594</v>
      </c>
      <c r="LU16" s="24">
        <v>26.5</v>
      </c>
      <c r="LV16" s="16"/>
      <c r="LW16" s="59"/>
      <c r="LX16" s="126"/>
      <c r="LY16" s="20">
        <v>9</v>
      </c>
      <c r="LZ16" s="19">
        <v>855.33</v>
      </c>
      <c r="MA16" s="17">
        <v>42208</v>
      </c>
      <c r="MB16" s="19">
        <v>855.33</v>
      </c>
      <c r="MC16" s="530" t="s">
        <v>586</v>
      </c>
      <c r="MD16" s="24">
        <v>26.5</v>
      </c>
      <c r="ME16" s="16"/>
      <c r="MF16" s="59"/>
      <c r="MG16" s="126"/>
      <c r="MH16" s="20">
        <v>9</v>
      </c>
      <c r="MI16" s="19">
        <v>957.1</v>
      </c>
      <c r="MJ16" s="17">
        <v>42209</v>
      </c>
      <c r="MK16" s="19">
        <v>957.1</v>
      </c>
      <c r="ML16" s="72" t="s">
        <v>601</v>
      </c>
      <c r="MM16" s="24">
        <v>27</v>
      </c>
      <c r="MN16" s="16"/>
      <c r="MO16" s="59"/>
      <c r="MP16" s="126"/>
      <c r="MQ16" s="20">
        <v>9</v>
      </c>
      <c r="MR16" s="19">
        <v>952.5</v>
      </c>
      <c r="MS16" s="17">
        <v>42210</v>
      </c>
      <c r="MT16" s="19">
        <v>952.5</v>
      </c>
      <c r="MU16" s="72" t="s">
        <v>607</v>
      </c>
      <c r="MV16" s="24">
        <v>27.5</v>
      </c>
      <c r="MW16" s="16"/>
      <c r="MX16" s="59"/>
      <c r="MY16" s="126"/>
      <c r="MZ16" s="20">
        <v>9</v>
      </c>
      <c r="NA16" s="19">
        <v>970.2</v>
      </c>
      <c r="NB16" s="17">
        <v>42210</v>
      </c>
      <c r="NC16" s="19">
        <v>970.2</v>
      </c>
      <c r="ND16" s="72" t="s">
        <v>603</v>
      </c>
      <c r="NE16" s="24">
        <v>27.5</v>
      </c>
      <c r="NF16" s="16"/>
      <c r="NG16" s="59"/>
      <c r="NH16" s="126"/>
      <c r="NI16" s="20">
        <v>9</v>
      </c>
      <c r="NJ16" s="19">
        <v>899.32</v>
      </c>
      <c r="NK16" s="17">
        <v>42210</v>
      </c>
      <c r="NL16" s="19">
        <v>899.32</v>
      </c>
      <c r="NM16" s="316" t="s">
        <v>605</v>
      </c>
      <c r="NN16" s="24">
        <v>27</v>
      </c>
      <c r="NO16" s="16"/>
      <c r="NP16" s="59"/>
      <c r="NQ16" s="126"/>
      <c r="NR16" s="20">
        <v>9</v>
      </c>
      <c r="NS16" s="19">
        <v>953</v>
      </c>
      <c r="NT16" s="17"/>
      <c r="NU16" s="19"/>
      <c r="NV16" s="72"/>
      <c r="NW16" s="24"/>
      <c r="NX16" s="16"/>
      <c r="NY16" s="59"/>
      <c r="NZ16" s="126"/>
      <c r="OA16" s="20">
        <v>9</v>
      </c>
      <c r="OB16" s="19">
        <v>913.83</v>
      </c>
      <c r="OC16" s="17">
        <v>42213</v>
      </c>
      <c r="OD16" s="19">
        <v>913.83</v>
      </c>
      <c r="OE16" s="72" t="s">
        <v>612</v>
      </c>
      <c r="OF16" s="24">
        <v>28.5</v>
      </c>
      <c r="OH16" s="7"/>
      <c r="OI16" s="2"/>
      <c r="OJ16" s="20">
        <v>9</v>
      </c>
      <c r="OK16" s="19">
        <v>905.67</v>
      </c>
      <c r="OL16" s="17">
        <v>42213</v>
      </c>
      <c r="OM16" s="19">
        <v>905.67</v>
      </c>
      <c r="ON16" s="72" t="s">
        <v>614</v>
      </c>
      <c r="OO16" s="24">
        <v>28.5</v>
      </c>
      <c r="OQ16" s="7"/>
      <c r="OR16" s="2"/>
      <c r="OS16" s="20">
        <v>9</v>
      </c>
      <c r="OT16" s="19">
        <v>929.25</v>
      </c>
      <c r="OU16" s="17">
        <v>42214</v>
      </c>
      <c r="OV16" s="19">
        <v>929.25</v>
      </c>
      <c r="OW16" s="72" t="s">
        <v>617</v>
      </c>
      <c r="OX16" s="24">
        <v>28.5</v>
      </c>
      <c r="OZ16" s="7"/>
      <c r="PA16" s="2"/>
      <c r="PB16" s="20">
        <v>9</v>
      </c>
      <c r="PC16" s="19">
        <v>914</v>
      </c>
      <c r="PD16" s="17">
        <v>42214</v>
      </c>
      <c r="PE16" s="19">
        <v>914</v>
      </c>
      <c r="PF16" s="72" t="s">
        <v>623</v>
      </c>
      <c r="PG16" s="24">
        <v>27.3</v>
      </c>
      <c r="PI16" s="7"/>
      <c r="PJ16" s="2"/>
      <c r="PK16" s="20">
        <v>9</v>
      </c>
      <c r="PL16" s="19">
        <v>936.2</v>
      </c>
      <c r="PM16" s="17">
        <v>42215</v>
      </c>
      <c r="PN16" s="19">
        <v>936.2</v>
      </c>
      <c r="PO16" s="72" t="s">
        <v>627</v>
      </c>
      <c r="PP16" s="24">
        <v>28.5</v>
      </c>
      <c r="PR16" s="7"/>
      <c r="PS16" s="2"/>
      <c r="PT16" s="20">
        <v>9</v>
      </c>
      <c r="PU16" s="19">
        <v>890.25</v>
      </c>
      <c r="PV16" s="17">
        <v>42215</v>
      </c>
      <c r="PW16" s="19">
        <v>890.25</v>
      </c>
      <c r="PX16" s="72" t="s">
        <v>620</v>
      </c>
      <c r="PY16" s="24">
        <v>28.5</v>
      </c>
      <c r="QA16" s="7"/>
      <c r="QB16" s="2"/>
      <c r="QC16" s="20">
        <v>9</v>
      </c>
      <c r="QD16" s="19">
        <v>954.4</v>
      </c>
      <c r="QE16" s="17">
        <v>42216</v>
      </c>
      <c r="QF16" s="19">
        <v>954.4</v>
      </c>
      <c r="QG16" s="72" t="s">
        <v>629</v>
      </c>
      <c r="QH16" s="24">
        <v>28.5</v>
      </c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5002750</v>
      </c>
      <c r="E17" s="162">
        <f t="shared" si="13"/>
        <v>42194</v>
      </c>
      <c r="F17" s="77">
        <f t="shared" si="13"/>
        <v>19376.55</v>
      </c>
      <c r="G17" s="15">
        <f t="shared" si="13"/>
        <v>21</v>
      </c>
      <c r="H17" s="65">
        <f t="shared" si="13"/>
        <v>19413.5</v>
      </c>
      <c r="I17" s="18">
        <f t="shared" si="13"/>
        <v>-36.950000000000728</v>
      </c>
      <c r="K17" s="7"/>
      <c r="L17" s="2"/>
      <c r="M17" s="20">
        <v>10</v>
      </c>
      <c r="N17" s="30">
        <v>746.49</v>
      </c>
      <c r="O17" s="17">
        <v>42186</v>
      </c>
      <c r="P17" s="657">
        <v>746.49</v>
      </c>
      <c r="Q17" s="124" t="s">
        <v>475</v>
      </c>
      <c r="R17" s="272">
        <v>26.5</v>
      </c>
      <c r="S17" s="16"/>
      <c r="T17" s="59"/>
      <c r="U17" s="126"/>
      <c r="V17" s="20">
        <v>10</v>
      </c>
      <c r="W17" s="19">
        <v>841.27</v>
      </c>
      <c r="X17" s="17">
        <v>42187</v>
      </c>
      <c r="Y17" s="19">
        <v>841.27</v>
      </c>
      <c r="Z17" s="72" t="s">
        <v>476</v>
      </c>
      <c r="AA17" s="24">
        <v>26.5</v>
      </c>
      <c r="AB17" s="16"/>
      <c r="AC17" s="59"/>
      <c r="AD17" s="126"/>
      <c r="AE17" s="20">
        <v>10</v>
      </c>
      <c r="AF17" s="30">
        <v>768.8</v>
      </c>
      <c r="AG17" s="17">
        <v>42187</v>
      </c>
      <c r="AH17" s="30">
        <v>768.8</v>
      </c>
      <c r="AI17" s="72" t="s">
        <v>478</v>
      </c>
      <c r="AJ17" s="24">
        <v>26</v>
      </c>
      <c r="AK17" s="16"/>
      <c r="AL17" s="59"/>
      <c r="AM17" s="126"/>
      <c r="AN17" s="20"/>
      <c r="AO17" s="30"/>
      <c r="AP17" s="156"/>
      <c r="AQ17" s="30"/>
      <c r="AR17" s="316"/>
      <c r="AS17" s="116"/>
      <c r="AT17" s="16"/>
      <c r="AU17" s="59"/>
      <c r="AV17" s="175"/>
      <c r="AW17" s="20">
        <v>10</v>
      </c>
      <c r="AX17" s="19">
        <v>937.6</v>
      </c>
      <c r="AY17" s="110">
        <v>42188</v>
      </c>
      <c r="AZ17" s="19">
        <v>937.6</v>
      </c>
      <c r="BA17" s="129" t="s">
        <v>483</v>
      </c>
      <c r="BB17" s="108">
        <v>26.5</v>
      </c>
      <c r="BC17" s="16"/>
      <c r="BD17" s="59"/>
      <c r="BE17" s="175"/>
      <c r="BF17" s="20">
        <v>10</v>
      </c>
      <c r="BG17" s="19">
        <v>959.8</v>
      </c>
      <c r="BH17" s="17">
        <v>42188</v>
      </c>
      <c r="BI17" s="19">
        <v>959.8</v>
      </c>
      <c r="BJ17" s="530" t="s">
        <v>488</v>
      </c>
      <c r="BK17" s="160">
        <v>26.5</v>
      </c>
      <c r="BL17" s="16"/>
      <c r="BM17" s="59"/>
      <c r="BN17" s="126"/>
      <c r="BO17" s="20">
        <v>10</v>
      </c>
      <c r="BP17" s="30">
        <v>937.1</v>
      </c>
      <c r="BQ17" s="17">
        <v>42189</v>
      </c>
      <c r="BR17" s="19">
        <v>937.1</v>
      </c>
      <c r="BS17" s="72" t="s">
        <v>491</v>
      </c>
      <c r="BT17" s="24">
        <v>26.5</v>
      </c>
      <c r="BU17" s="16"/>
      <c r="BV17" s="59"/>
      <c r="BW17" s="126"/>
      <c r="BX17" s="20">
        <v>10</v>
      </c>
      <c r="BY17" s="30">
        <v>988</v>
      </c>
      <c r="BZ17" s="669">
        <v>42191</v>
      </c>
      <c r="CA17" s="672">
        <v>988</v>
      </c>
      <c r="CB17" s="72" t="s">
        <v>507</v>
      </c>
      <c r="CC17" s="24">
        <v>26.3</v>
      </c>
      <c r="CD17" s="16"/>
      <c r="CE17" s="59"/>
      <c r="CF17" s="126"/>
      <c r="CG17" s="20">
        <v>10</v>
      </c>
      <c r="CH17" s="30">
        <v>916.3</v>
      </c>
      <c r="CI17" s="17">
        <v>42191</v>
      </c>
      <c r="CJ17" s="30">
        <v>916.3</v>
      </c>
      <c r="CK17" s="448" t="s">
        <v>495</v>
      </c>
      <c r="CL17" s="24">
        <v>26.5</v>
      </c>
      <c r="CM17" s="16"/>
      <c r="CN17" s="59"/>
      <c r="CO17" s="126"/>
      <c r="CP17" s="20">
        <v>10</v>
      </c>
      <c r="CQ17" s="30">
        <v>749.66</v>
      </c>
      <c r="CR17" s="17">
        <v>42189</v>
      </c>
      <c r="CS17" s="30">
        <v>749.66</v>
      </c>
      <c r="CT17" s="333" t="s">
        <v>497</v>
      </c>
      <c r="CU17" s="24">
        <v>26.5</v>
      </c>
      <c r="CV17" s="16"/>
      <c r="CW17" s="59"/>
      <c r="CX17" s="126"/>
      <c r="CY17" s="20">
        <v>10</v>
      </c>
      <c r="CZ17" s="205">
        <v>921.09</v>
      </c>
      <c r="DA17" s="17">
        <v>42192</v>
      </c>
      <c r="DB17" s="205">
        <v>921.09</v>
      </c>
      <c r="DC17" s="43" t="s">
        <v>505</v>
      </c>
      <c r="DD17" s="24">
        <v>25.5</v>
      </c>
      <c r="DE17" s="16"/>
      <c r="DF17" s="59"/>
      <c r="DG17" s="126"/>
      <c r="DH17" s="20">
        <v>10</v>
      </c>
      <c r="DI17" s="19">
        <v>929.71</v>
      </c>
      <c r="DJ17" s="17">
        <v>42192</v>
      </c>
      <c r="DK17" s="19">
        <v>929.71</v>
      </c>
      <c r="DL17" s="43" t="s">
        <v>508</v>
      </c>
      <c r="DM17" s="24">
        <v>25.5</v>
      </c>
      <c r="DN17" s="16"/>
      <c r="DO17" s="59"/>
      <c r="DP17" s="126"/>
      <c r="DQ17" s="20">
        <v>10</v>
      </c>
      <c r="DR17" s="30">
        <v>902.95</v>
      </c>
      <c r="DS17" s="58">
        <v>42193</v>
      </c>
      <c r="DT17" s="30">
        <v>902.95</v>
      </c>
      <c r="DU17" s="79" t="s">
        <v>513</v>
      </c>
      <c r="DV17" s="24">
        <v>25.5</v>
      </c>
      <c r="DW17" s="16"/>
      <c r="DX17" s="59"/>
      <c r="DY17" s="126"/>
      <c r="DZ17" s="20">
        <v>10</v>
      </c>
      <c r="EA17" s="30">
        <v>915.3</v>
      </c>
      <c r="EB17" s="58">
        <v>42194</v>
      </c>
      <c r="EC17" s="30">
        <v>915.3</v>
      </c>
      <c r="ED17" s="79" t="s">
        <v>516</v>
      </c>
      <c r="EE17" s="24">
        <v>25</v>
      </c>
      <c r="EF17" s="16"/>
      <c r="EG17" s="59"/>
      <c r="EH17" s="175"/>
      <c r="EI17" s="20">
        <v>10</v>
      </c>
      <c r="EJ17" s="19">
        <v>957.1</v>
      </c>
      <c r="EK17" s="17">
        <v>42195</v>
      </c>
      <c r="EL17" s="19">
        <v>957.1</v>
      </c>
      <c r="EM17" s="43" t="s">
        <v>521</v>
      </c>
      <c r="EN17" s="24">
        <v>25</v>
      </c>
      <c r="EO17" s="16"/>
      <c r="EP17" s="59"/>
      <c r="EQ17" s="126"/>
      <c r="ER17" s="20">
        <v>10</v>
      </c>
      <c r="ES17" s="30">
        <v>935.3</v>
      </c>
      <c r="ET17" s="17">
        <v>42196</v>
      </c>
      <c r="EU17" s="30">
        <v>935.3</v>
      </c>
      <c r="EV17" s="79" t="s">
        <v>524</v>
      </c>
      <c r="EW17" s="24">
        <v>25</v>
      </c>
      <c r="EX17" s="16"/>
      <c r="EY17" s="59"/>
      <c r="EZ17" s="126"/>
      <c r="FA17" s="20"/>
      <c r="FB17" s="19"/>
      <c r="FC17" s="17"/>
      <c r="FD17" s="19"/>
      <c r="FE17" s="43"/>
      <c r="FF17" s="24"/>
      <c r="FG17" s="16"/>
      <c r="FH17" s="59"/>
      <c r="FI17" s="126"/>
      <c r="FJ17" s="20">
        <v>10</v>
      </c>
      <c r="FK17" s="30">
        <v>893.42</v>
      </c>
      <c r="FL17" s="58">
        <v>42197</v>
      </c>
      <c r="FM17" s="30">
        <v>893.42</v>
      </c>
      <c r="FN17" s="79" t="s">
        <v>528</v>
      </c>
      <c r="FO17" s="24">
        <v>25</v>
      </c>
      <c r="FP17" s="16"/>
      <c r="FQ17" s="59"/>
      <c r="FR17" s="126"/>
      <c r="FS17" s="20">
        <v>10</v>
      </c>
      <c r="FT17" s="30">
        <v>907.2</v>
      </c>
      <c r="FU17" s="58">
        <v>42197</v>
      </c>
      <c r="FV17" s="30">
        <v>907.2</v>
      </c>
      <c r="FW17" s="79" t="s">
        <v>531</v>
      </c>
      <c r="FX17" s="24">
        <v>25</v>
      </c>
      <c r="FY17" s="16"/>
      <c r="FZ17" s="59"/>
      <c r="GA17" s="175"/>
      <c r="GB17" s="20">
        <v>10</v>
      </c>
      <c r="GC17" s="19">
        <v>950.11</v>
      </c>
      <c r="GD17" s="17">
        <v>42199</v>
      </c>
      <c r="GE17" s="19">
        <v>950.11</v>
      </c>
      <c r="GF17" s="369" t="s">
        <v>535</v>
      </c>
      <c r="GG17" s="24">
        <v>25</v>
      </c>
      <c r="GH17" s="16"/>
      <c r="GI17" s="59"/>
      <c r="GJ17" s="126"/>
      <c r="GK17" s="20">
        <v>10</v>
      </c>
      <c r="GL17" s="30">
        <v>952.38</v>
      </c>
      <c r="GM17" s="17">
        <v>42199</v>
      </c>
      <c r="GN17" s="30">
        <v>952.38</v>
      </c>
      <c r="GO17" s="72" t="s">
        <v>538</v>
      </c>
      <c r="GP17" s="24">
        <v>25</v>
      </c>
      <c r="GQ17" s="16"/>
      <c r="GR17" s="59"/>
      <c r="GS17" s="126"/>
      <c r="GT17" s="20">
        <v>10</v>
      </c>
      <c r="GU17" s="30">
        <v>940.14</v>
      </c>
      <c r="GV17" s="17">
        <v>42200</v>
      </c>
      <c r="GW17" s="30">
        <v>940.14</v>
      </c>
      <c r="GX17" s="72" t="s">
        <v>541</v>
      </c>
      <c r="GY17" s="24">
        <v>25</v>
      </c>
      <c r="GZ17" s="16"/>
      <c r="HA17" s="59"/>
      <c r="HB17" s="126"/>
      <c r="HC17" s="20">
        <v>10</v>
      </c>
      <c r="HD17" s="30">
        <v>946.2</v>
      </c>
      <c r="HE17" s="17">
        <v>42201</v>
      </c>
      <c r="HF17" s="30">
        <v>946.2</v>
      </c>
      <c r="HG17" s="72" t="s">
        <v>552</v>
      </c>
      <c r="HH17" s="24">
        <v>25</v>
      </c>
      <c r="HI17" s="16"/>
      <c r="HJ17" s="59"/>
      <c r="HK17" s="126"/>
      <c r="HL17" s="20">
        <v>10</v>
      </c>
      <c r="HM17" s="30">
        <v>908.39</v>
      </c>
      <c r="HN17" s="17">
        <v>42201</v>
      </c>
      <c r="HO17" s="30">
        <v>908.39</v>
      </c>
      <c r="HP17" s="72" t="s">
        <v>543</v>
      </c>
      <c r="HQ17" s="24">
        <v>25</v>
      </c>
      <c r="HR17" s="16"/>
      <c r="HS17" s="59"/>
      <c r="HT17" s="126"/>
      <c r="HU17" s="20">
        <v>10</v>
      </c>
      <c r="HV17" s="30">
        <v>944.4</v>
      </c>
      <c r="HW17" s="17">
        <v>42202</v>
      </c>
      <c r="HX17" s="30">
        <v>944.4</v>
      </c>
      <c r="HY17" s="72" t="s">
        <v>555</v>
      </c>
      <c r="HZ17" s="24">
        <v>25</v>
      </c>
      <c r="IA17" s="16"/>
      <c r="IB17" s="59"/>
      <c r="IC17" s="126"/>
      <c r="ID17" s="20">
        <v>10</v>
      </c>
      <c r="IE17" s="30">
        <v>921.84</v>
      </c>
      <c r="IF17" s="17">
        <v>42203</v>
      </c>
      <c r="IG17" s="30">
        <v>921.84</v>
      </c>
      <c r="IH17" s="72" t="s">
        <v>561</v>
      </c>
      <c r="II17" s="24">
        <v>25</v>
      </c>
      <c r="IJ17" s="16"/>
      <c r="IK17" s="59"/>
      <c r="IL17" s="126"/>
      <c r="IM17" s="20">
        <v>10</v>
      </c>
      <c r="IN17" s="19">
        <v>943.5</v>
      </c>
      <c r="IO17" s="17">
        <v>42203</v>
      </c>
      <c r="IP17" s="19">
        <v>943.5</v>
      </c>
      <c r="IQ17" s="72" t="s">
        <v>560</v>
      </c>
      <c r="IR17" s="24">
        <v>25</v>
      </c>
      <c r="IS17" s="16"/>
      <c r="IT17" s="59"/>
      <c r="IU17" s="126"/>
      <c r="IV17" s="20">
        <v>10</v>
      </c>
      <c r="IW17" s="19">
        <v>929</v>
      </c>
      <c r="IX17" s="110">
        <v>42203</v>
      </c>
      <c r="IY17" s="19">
        <v>929</v>
      </c>
      <c r="IZ17" s="129" t="s">
        <v>573</v>
      </c>
      <c r="JA17" s="108">
        <v>25</v>
      </c>
      <c r="JB17" s="16"/>
      <c r="JC17" s="59"/>
      <c r="JD17" s="126"/>
      <c r="JE17" s="20">
        <v>10</v>
      </c>
      <c r="JF17" s="30">
        <v>980</v>
      </c>
      <c r="JG17" s="17">
        <v>42203</v>
      </c>
      <c r="JH17" s="30">
        <v>980</v>
      </c>
      <c r="JI17" s="530" t="s">
        <v>563</v>
      </c>
      <c r="JJ17" s="24">
        <v>25</v>
      </c>
      <c r="JK17" s="16"/>
      <c r="JL17" s="59"/>
      <c r="JM17" s="126"/>
      <c r="JN17" s="20">
        <v>10</v>
      </c>
      <c r="JO17" s="19">
        <v>945.12</v>
      </c>
      <c r="JP17" s="17"/>
      <c r="JQ17" s="19"/>
      <c r="JR17" s="72"/>
      <c r="JS17" s="24"/>
      <c r="JT17" s="16"/>
      <c r="JU17" s="59"/>
      <c r="JV17" s="283"/>
      <c r="JW17" s="20">
        <v>10</v>
      </c>
      <c r="JX17" s="30">
        <v>896.3</v>
      </c>
      <c r="JY17" s="17">
        <v>42205</v>
      </c>
      <c r="JZ17" s="19">
        <v>896.3</v>
      </c>
      <c r="KA17" s="72" t="s">
        <v>562</v>
      </c>
      <c r="KB17" s="24">
        <v>25</v>
      </c>
      <c r="KC17" s="16"/>
      <c r="KD17" s="59"/>
      <c r="KE17" s="126"/>
      <c r="KF17" s="20">
        <v>10</v>
      </c>
      <c r="KG17" s="205">
        <v>800.1</v>
      </c>
      <c r="KH17" s="110">
        <v>42206</v>
      </c>
      <c r="KI17" s="205">
        <v>800.1</v>
      </c>
      <c r="KJ17" s="129" t="s">
        <v>575</v>
      </c>
      <c r="KK17" s="108">
        <v>25.5</v>
      </c>
      <c r="KL17" s="367"/>
      <c r="KM17" s="59"/>
      <c r="KN17" s="126"/>
      <c r="KO17" s="20">
        <v>10</v>
      </c>
      <c r="KP17" s="205">
        <v>831.75</v>
      </c>
      <c r="KQ17" s="17">
        <v>42206</v>
      </c>
      <c r="KR17" s="205">
        <v>831.75</v>
      </c>
      <c r="KS17" s="72" t="s">
        <v>577</v>
      </c>
      <c r="KT17" s="24">
        <v>25.5</v>
      </c>
      <c r="KU17" s="16"/>
      <c r="KV17" s="59"/>
      <c r="KW17" s="126"/>
      <c r="KX17" s="20">
        <v>10</v>
      </c>
      <c r="KY17" s="30">
        <v>907.94</v>
      </c>
      <c r="KZ17" s="17">
        <v>42206</v>
      </c>
      <c r="LA17" s="30">
        <v>907.94</v>
      </c>
      <c r="LB17" s="72" t="s">
        <v>579</v>
      </c>
      <c r="LC17" s="24">
        <v>25.5</v>
      </c>
      <c r="LD17" s="16"/>
      <c r="LE17" s="59"/>
      <c r="LF17" s="126"/>
      <c r="LG17" s="20">
        <v>10</v>
      </c>
      <c r="LH17" s="205">
        <v>918.82</v>
      </c>
      <c r="LI17" s="17">
        <v>42207</v>
      </c>
      <c r="LJ17" s="205">
        <v>918.82</v>
      </c>
      <c r="LK17" s="72" t="s">
        <v>588</v>
      </c>
      <c r="LL17" s="24">
        <v>25.5</v>
      </c>
      <c r="LM17" s="16"/>
      <c r="LN17" s="59"/>
      <c r="LO17" s="126"/>
      <c r="LP17" s="20">
        <v>10</v>
      </c>
      <c r="LQ17" s="19">
        <v>912.6</v>
      </c>
      <c r="LR17" s="17">
        <v>42208</v>
      </c>
      <c r="LS17" s="19">
        <v>912.6</v>
      </c>
      <c r="LT17" s="72" t="s">
        <v>594</v>
      </c>
      <c r="LU17" s="24">
        <v>26.5</v>
      </c>
      <c r="LV17" s="16"/>
      <c r="LW17" s="59"/>
      <c r="LX17" s="126"/>
      <c r="LY17" s="20">
        <v>10</v>
      </c>
      <c r="LZ17" s="30">
        <v>790.48</v>
      </c>
      <c r="MA17" s="17">
        <v>42208</v>
      </c>
      <c r="MB17" s="30">
        <v>790.48</v>
      </c>
      <c r="MC17" s="530" t="s">
        <v>590</v>
      </c>
      <c r="MD17" s="24">
        <v>26.5</v>
      </c>
      <c r="ME17" s="16"/>
      <c r="MF17" s="59"/>
      <c r="MG17" s="126"/>
      <c r="MH17" s="20">
        <v>10</v>
      </c>
      <c r="MI17" s="19">
        <v>931.2</v>
      </c>
      <c r="MJ17" s="17">
        <v>42209</v>
      </c>
      <c r="MK17" s="19">
        <v>931.2</v>
      </c>
      <c r="ML17" s="72" t="s">
        <v>601</v>
      </c>
      <c r="MM17" s="24">
        <v>27</v>
      </c>
      <c r="MN17" s="16"/>
      <c r="MO17" s="59"/>
      <c r="MP17" s="126"/>
      <c r="MQ17" s="20">
        <v>10</v>
      </c>
      <c r="MR17" s="30">
        <v>914.4</v>
      </c>
      <c r="MS17" s="17">
        <v>42210</v>
      </c>
      <c r="MT17" s="30">
        <v>914.4</v>
      </c>
      <c r="MU17" s="72" t="s">
        <v>607</v>
      </c>
      <c r="MV17" s="24">
        <v>27.5</v>
      </c>
      <c r="MW17" s="16"/>
      <c r="MX17" s="59"/>
      <c r="MY17" s="126"/>
      <c r="MZ17" s="20">
        <v>10</v>
      </c>
      <c r="NA17" s="30">
        <v>949.8</v>
      </c>
      <c r="NB17" s="17">
        <v>42210</v>
      </c>
      <c r="NC17" s="30">
        <v>949.8</v>
      </c>
      <c r="ND17" s="72" t="s">
        <v>603</v>
      </c>
      <c r="NE17" s="24">
        <v>27.5</v>
      </c>
      <c r="NF17" s="16"/>
      <c r="NG17" s="59"/>
      <c r="NH17" s="126"/>
      <c r="NI17" s="20">
        <v>10</v>
      </c>
      <c r="NJ17" s="30">
        <v>968.71</v>
      </c>
      <c r="NK17" s="17">
        <v>42210</v>
      </c>
      <c r="NL17" s="30">
        <v>968.71</v>
      </c>
      <c r="NM17" s="316" t="s">
        <v>605</v>
      </c>
      <c r="NN17" s="24">
        <v>27</v>
      </c>
      <c r="NO17" s="16"/>
      <c r="NP17" s="59"/>
      <c r="NQ17" s="126"/>
      <c r="NR17" s="20">
        <v>10</v>
      </c>
      <c r="NS17" s="30">
        <v>1008</v>
      </c>
      <c r="NT17" s="17"/>
      <c r="NU17" s="30"/>
      <c r="NV17" s="72"/>
      <c r="NW17" s="24"/>
      <c r="NX17" s="16"/>
      <c r="NY17" s="59"/>
      <c r="NZ17" s="126"/>
      <c r="OA17" s="20">
        <v>10</v>
      </c>
      <c r="OB17" s="30">
        <v>909.3</v>
      </c>
      <c r="OC17" s="17">
        <v>42213</v>
      </c>
      <c r="OD17" s="30">
        <v>909.3</v>
      </c>
      <c r="OE17" s="72" t="s">
        <v>612</v>
      </c>
      <c r="OF17" s="24">
        <v>28.5</v>
      </c>
      <c r="OH17" s="7"/>
      <c r="OI17" s="2"/>
      <c r="OJ17" s="20">
        <v>10</v>
      </c>
      <c r="OK17" s="30">
        <v>912.93</v>
      </c>
      <c r="OL17" s="17">
        <v>42213</v>
      </c>
      <c r="OM17" s="30">
        <v>912.93</v>
      </c>
      <c r="ON17" s="72" t="s">
        <v>614</v>
      </c>
      <c r="OO17" s="24">
        <v>28.5</v>
      </c>
      <c r="OQ17" s="7"/>
      <c r="OR17" s="2"/>
      <c r="OS17" s="20">
        <v>10</v>
      </c>
      <c r="OT17" s="30">
        <v>928.34</v>
      </c>
      <c r="OU17" s="17">
        <v>42214</v>
      </c>
      <c r="OV17" s="30">
        <v>928.34</v>
      </c>
      <c r="OW17" s="72" t="s">
        <v>617</v>
      </c>
      <c r="OX17" s="24">
        <v>28.5</v>
      </c>
      <c r="OZ17" s="7"/>
      <c r="PA17" s="2"/>
      <c r="PB17" s="20">
        <v>10</v>
      </c>
      <c r="PC17" s="30">
        <v>927.6</v>
      </c>
      <c r="PD17" s="17">
        <v>42214</v>
      </c>
      <c r="PE17" s="30">
        <v>927.6</v>
      </c>
      <c r="PF17" s="72" t="s">
        <v>623</v>
      </c>
      <c r="PG17" s="24">
        <v>27.3</v>
      </c>
      <c r="PI17" s="7"/>
      <c r="PJ17" s="2"/>
      <c r="PK17" s="20">
        <v>10</v>
      </c>
      <c r="PL17" s="30">
        <v>939.8</v>
      </c>
      <c r="PM17" s="17">
        <v>42215</v>
      </c>
      <c r="PN17" s="30">
        <v>939.8</v>
      </c>
      <c r="PO17" s="72" t="s">
        <v>627</v>
      </c>
      <c r="PP17" s="24">
        <v>28.5</v>
      </c>
      <c r="PR17" s="7"/>
      <c r="PS17" s="2"/>
      <c r="PT17" s="20">
        <v>10</v>
      </c>
      <c r="PU17" s="30">
        <v>886.17</v>
      </c>
      <c r="PV17" s="17">
        <v>42215</v>
      </c>
      <c r="PW17" s="30">
        <v>886.17</v>
      </c>
      <c r="PX17" s="72" t="s">
        <v>620</v>
      </c>
      <c r="PY17" s="24">
        <v>28.5</v>
      </c>
      <c r="QA17" s="7"/>
      <c r="QB17" s="2"/>
      <c r="QC17" s="20">
        <v>10</v>
      </c>
      <c r="QD17" s="30">
        <v>922.6</v>
      </c>
      <c r="QE17" s="17">
        <v>42216</v>
      </c>
      <c r="QF17" s="30">
        <v>922.6</v>
      </c>
      <c r="QG17" s="72" t="s">
        <v>629</v>
      </c>
      <c r="QH17" s="24">
        <v>28.5</v>
      </c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5002811</v>
      </c>
      <c r="E18" s="162">
        <f t="shared" si="14"/>
        <v>42195</v>
      </c>
      <c r="F18" s="77">
        <f t="shared" si="14"/>
        <v>19242.03</v>
      </c>
      <c r="G18" s="15">
        <f t="shared" si="14"/>
        <v>21</v>
      </c>
      <c r="H18" s="65">
        <f t="shared" si="14"/>
        <v>19313.900000000001</v>
      </c>
      <c r="I18" s="18">
        <f t="shared" si="14"/>
        <v>-71.870000000002619</v>
      </c>
      <c r="K18" s="7"/>
      <c r="L18" s="2"/>
      <c r="M18" s="20">
        <v>11</v>
      </c>
      <c r="N18" s="19">
        <v>872.56</v>
      </c>
      <c r="O18" s="17">
        <v>42186</v>
      </c>
      <c r="P18" s="657">
        <v>872.56</v>
      </c>
      <c r="Q18" s="124" t="s">
        <v>475</v>
      </c>
      <c r="R18" s="272">
        <v>26.5</v>
      </c>
      <c r="S18" s="16"/>
      <c r="T18" s="59"/>
      <c r="U18" s="126"/>
      <c r="V18" s="20">
        <v>11</v>
      </c>
      <c r="W18" s="19">
        <v>798.64</v>
      </c>
      <c r="X18" s="17">
        <v>42188</v>
      </c>
      <c r="Y18" s="19">
        <v>798.64</v>
      </c>
      <c r="Z18" s="72" t="s">
        <v>477</v>
      </c>
      <c r="AA18" s="24">
        <v>26.5</v>
      </c>
      <c r="AB18" s="16"/>
      <c r="AC18" s="59"/>
      <c r="AD18" s="126"/>
      <c r="AE18" s="20">
        <v>11</v>
      </c>
      <c r="AF18" s="19">
        <v>711.6</v>
      </c>
      <c r="AG18" s="17">
        <v>42187</v>
      </c>
      <c r="AH18" s="19">
        <v>711.6</v>
      </c>
      <c r="AI18" s="72" t="s">
        <v>478</v>
      </c>
      <c r="AJ18" s="24">
        <v>26</v>
      </c>
      <c r="AK18" s="16"/>
      <c r="AL18" s="59"/>
      <c r="AM18" s="126"/>
      <c r="AN18" s="20"/>
      <c r="AO18" s="19"/>
      <c r="AP18" s="17"/>
      <c r="AQ18" s="19"/>
      <c r="AR18" s="72"/>
      <c r="AS18" s="24"/>
      <c r="AT18" s="16"/>
      <c r="AU18" s="59"/>
      <c r="AV18" s="175"/>
      <c r="AW18" s="20">
        <v>11</v>
      </c>
      <c r="AX18" s="19">
        <v>929.4</v>
      </c>
      <c r="AY18" s="110">
        <v>42188</v>
      </c>
      <c r="AZ18" s="19">
        <v>929.4</v>
      </c>
      <c r="BA18" s="129" t="s">
        <v>484</v>
      </c>
      <c r="BB18" s="108">
        <v>26.5</v>
      </c>
      <c r="BC18" s="16"/>
      <c r="BD18" s="59"/>
      <c r="BE18" s="175"/>
      <c r="BF18" s="20">
        <v>11</v>
      </c>
      <c r="BG18" s="19">
        <v>909</v>
      </c>
      <c r="BH18" s="17">
        <v>42188</v>
      </c>
      <c r="BI18" s="19">
        <v>909</v>
      </c>
      <c r="BJ18" s="530" t="s">
        <v>489</v>
      </c>
      <c r="BK18" s="160">
        <v>26.5</v>
      </c>
      <c r="BL18" s="16"/>
      <c r="BM18" s="59"/>
      <c r="BN18" s="183"/>
      <c r="BO18" s="20">
        <v>11</v>
      </c>
      <c r="BP18" s="19">
        <v>909</v>
      </c>
      <c r="BQ18" s="666">
        <v>42192</v>
      </c>
      <c r="BR18" s="660">
        <v>909.9</v>
      </c>
      <c r="BS18" s="667" t="s">
        <v>504</v>
      </c>
      <c r="BT18" s="668">
        <v>25.5</v>
      </c>
      <c r="BU18" s="16"/>
      <c r="BV18" s="59"/>
      <c r="BW18" s="183"/>
      <c r="BX18" s="20">
        <v>11</v>
      </c>
      <c r="BY18" s="19">
        <v>951</v>
      </c>
      <c r="BZ18" s="669">
        <v>42191</v>
      </c>
      <c r="CA18" s="670">
        <v>951</v>
      </c>
      <c r="CB18" s="72" t="s">
        <v>507</v>
      </c>
      <c r="CC18" s="24">
        <v>26.3</v>
      </c>
      <c r="CD18" s="16"/>
      <c r="CE18" s="59"/>
      <c r="CF18" s="183"/>
      <c r="CG18" s="20">
        <v>11</v>
      </c>
      <c r="CH18" s="19">
        <v>913.5</v>
      </c>
      <c r="CI18" s="17">
        <v>42192</v>
      </c>
      <c r="CJ18" s="19">
        <v>913.5</v>
      </c>
      <c r="CK18" s="448" t="s">
        <v>502</v>
      </c>
      <c r="CL18" s="24">
        <v>26.5</v>
      </c>
      <c r="CM18" s="16"/>
      <c r="CN18" s="59"/>
      <c r="CO18" s="126"/>
      <c r="CP18" s="20">
        <v>11</v>
      </c>
      <c r="CQ18" s="19">
        <v>850.34</v>
      </c>
      <c r="CR18" s="17">
        <v>42189</v>
      </c>
      <c r="CS18" s="19">
        <v>850.34</v>
      </c>
      <c r="CT18" s="333" t="s">
        <v>497</v>
      </c>
      <c r="CU18" s="24">
        <v>26.5</v>
      </c>
      <c r="CV18" s="16"/>
      <c r="CW18" s="59"/>
      <c r="CX18" s="126"/>
      <c r="CY18" s="20">
        <v>11</v>
      </c>
      <c r="CZ18" s="205">
        <v>928.8</v>
      </c>
      <c r="DA18" s="17">
        <v>42192</v>
      </c>
      <c r="DB18" s="205">
        <v>928.8</v>
      </c>
      <c r="DC18" s="43" t="s">
        <v>505</v>
      </c>
      <c r="DD18" s="24">
        <v>25.5</v>
      </c>
      <c r="DE18" s="16"/>
      <c r="DF18" s="59"/>
      <c r="DG18" s="126"/>
      <c r="DH18" s="20">
        <v>11</v>
      </c>
      <c r="DI18" s="19">
        <v>892.97</v>
      </c>
      <c r="DJ18" s="17">
        <v>42192</v>
      </c>
      <c r="DK18" s="19">
        <v>892.97</v>
      </c>
      <c r="DL18" s="43" t="s">
        <v>508</v>
      </c>
      <c r="DM18" s="24">
        <v>25.5</v>
      </c>
      <c r="DN18" s="16"/>
      <c r="DO18" s="59"/>
      <c r="DP18" s="126"/>
      <c r="DQ18" s="20">
        <v>11</v>
      </c>
      <c r="DR18" s="30">
        <v>916.55</v>
      </c>
      <c r="DS18" s="58">
        <v>42193</v>
      </c>
      <c r="DT18" s="30">
        <v>916.55</v>
      </c>
      <c r="DU18" s="79" t="s">
        <v>513</v>
      </c>
      <c r="DV18" s="24">
        <v>25.5</v>
      </c>
      <c r="DW18" s="16"/>
      <c r="DX18" s="59"/>
      <c r="DY18" s="126"/>
      <c r="DZ18" s="20">
        <v>11</v>
      </c>
      <c r="EA18" s="30">
        <v>938</v>
      </c>
      <c r="EB18" s="58">
        <v>42194</v>
      </c>
      <c r="EC18" s="30">
        <v>938</v>
      </c>
      <c r="ED18" s="79" t="s">
        <v>516</v>
      </c>
      <c r="EE18" s="24">
        <v>25</v>
      </c>
      <c r="EF18" s="16"/>
      <c r="EG18" s="59"/>
      <c r="EH18" s="175"/>
      <c r="EI18" s="20">
        <v>11</v>
      </c>
      <c r="EJ18" s="19">
        <v>938.9</v>
      </c>
      <c r="EK18" s="17">
        <v>42195</v>
      </c>
      <c r="EL18" s="19">
        <v>938.9</v>
      </c>
      <c r="EM18" s="43" t="s">
        <v>521</v>
      </c>
      <c r="EN18" s="24">
        <v>25</v>
      </c>
      <c r="EO18" s="16"/>
      <c r="EP18" s="59"/>
      <c r="EQ18" s="126"/>
      <c r="ER18" s="20">
        <v>11</v>
      </c>
      <c r="ES18" s="19">
        <v>942.6</v>
      </c>
      <c r="ET18" s="17">
        <v>42196</v>
      </c>
      <c r="EU18" s="19">
        <v>942.6</v>
      </c>
      <c r="EV18" s="79" t="s">
        <v>524</v>
      </c>
      <c r="EW18" s="24">
        <v>25</v>
      </c>
      <c r="EX18" s="16"/>
      <c r="EY18" s="59"/>
      <c r="EZ18" s="126"/>
      <c r="FA18" s="20"/>
      <c r="FB18" s="19"/>
      <c r="FC18" s="17"/>
      <c r="FD18" s="19"/>
      <c r="FE18" s="43"/>
      <c r="FF18" s="24"/>
      <c r="FG18" s="16"/>
      <c r="FH18" s="59"/>
      <c r="FI18" s="126"/>
      <c r="FJ18" s="20">
        <v>11</v>
      </c>
      <c r="FK18" s="30">
        <v>887.07</v>
      </c>
      <c r="FL18" s="58">
        <v>42197</v>
      </c>
      <c r="FM18" s="30">
        <v>887.07</v>
      </c>
      <c r="FN18" s="79" t="s">
        <v>528</v>
      </c>
      <c r="FO18" s="24">
        <v>25</v>
      </c>
      <c r="FP18" s="16"/>
      <c r="FQ18" s="59"/>
      <c r="FR18" s="126"/>
      <c r="FS18" s="20">
        <v>11</v>
      </c>
      <c r="FT18" s="30">
        <v>950.7</v>
      </c>
      <c r="FU18" s="58">
        <v>42197</v>
      </c>
      <c r="FV18" s="30">
        <v>950.7</v>
      </c>
      <c r="FW18" s="79" t="s">
        <v>531</v>
      </c>
      <c r="FX18" s="24">
        <v>25</v>
      </c>
      <c r="FY18" s="16"/>
      <c r="FZ18" s="59"/>
      <c r="GA18" s="175"/>
      <c r="GB18" s="20">
        <v>11</v>
      </c>
      <c r="GC18" s="19">
        <v>933.33</v>
      </c>
      <c r="GD18" s="17">
        <v>42199</v>
      </c>
      <c r="GE18" s="19">
        <v>933.33</v>
      </c>
      <c r="GF18" s="369" t="s">
        <v>536</v>
      </c>
      <c r="GG18" s="24">
        <v>25</v>
      </c>
      <c r="GH18" s="16"/>
      <c r="GI18" s="59"/>
      <c r="GJ18" s="126"/>
      <c r="GK18" s="20">
        <v>11</v>
      </c>
      <c r="GL18" s="19">
        <v>961.45</v>
      </c>
      <c r="GM18" s="17">
        <v>42199</v>
      </c>
      <c r="GN18" s="19">
        <v>961.45</v>
      </c>
      <c r="GO18" s="72" t="s">
        <v>538</v>
      </c>
      <c r="GP18" s="24">
        <v>25</v>
      </c>
      <c r="GQ18" s="16"/>
      <c r="GR18" s="59"/>
      <c r="GS18" s="126"/>
      <c r="GT18" s="20">
        <v>11</v>
      </c>
      <c r="GU18" s="19">
        <v>939.23</v>
      </c>
      <c r="GV18" s="17">
        <v>42200</v>
      </c>
      <c r="GW18" s="19">
        <v>939.23</v>
      </c>
      <c r="GX18" s="72" t="s">
        <v>541</v>
      </c>
      <c r="GY18" s="24">
        <v>25</v>
      </c>
      <c r="GZ18" s="16"/>
      <c r="HA18" s="59"/>
      <c r="HB18" s="126"/>
      <c r="HC18" s="20">
        <v>11</v>
      </c>
      <c r="HD18" s="19">
        <v>934.4</v>
      </c>
      <c r="HE18" s="17">
        <v>42201</v>
      </c>
      <c r="HF18" s="19">
        <v>934.4</v>
      </c>
      <c r="HG18" s="72" t="s">
        <v>552</v>
      </c>
      <c r="HH18" s="24">
        <v>25</v>
      </c>
      <c r="HI18" s="16"/>
      <c r="HJ18" s="59"/>
      <c r="HK18" s="126"/>
      <c r="HL18" s="20">
        <v>11</v>
      </c>
      <c r="HM18" s="30">
        <v>917.46</v>
      </c>
      <c r="HN18" s="17">
        <v>42201</v>
      </c>
      <c r="HO18" s="30">
        <v>917.46</v>
      </c>
      <c r="HP18" s="72" t="s">
        <v>543</v>
      </c>
      <c r="HQ18" s="24">
        <v>25</v>
      </c>
      <c r="HR18" s="16"/>
      <c r="HS18" s="59"/>
      <c r="HT18" s="126"/>
      <c r="HU18" s="20">
        <v>11</v>
      </c>
      <c r="HV18" s="30">
        <v>953.4</v>
      </c>
      <c r="HW18" s="17">
        <v>42202</v>
      </c>
      <c r="HX18" s="30">
        <v>953.4</v>
      </c>
      <c r="HY18" s="72" t="s">
        <v>555</v>
      </c>
      <c r="HZ18" s="24">
        <v>25</v>
      </c>
      <c r="IA18" s="16"/>
      <c r="IB18" s="59"/>
      <c r="IC18" s="126"/>
      <c r="ID18" s="20">
        <v>11</v>
      </c>
      <c r="IE18" s="19">
        <v>932.85</v>
      </c>
      <c r="IF18" s="17">
        <v>42203</v>
      </c>
      <c r="IG18" s="19">
        <v>932.85</v>
      </c>
      <c r="IH18" s="72" t="s">
        <v>561</v>
      </c>
      <c r="II18" s="24">
        <v>25</v>
      </c>
      <c r="IJ18" s="16"/>
      <c r="IK18" s="59"/>
      <c r="IL18" s="126"/>
      <c r="IM18" s="20">
        <v>11</v>
      </c>
      <c r="IN18" s="30">
        <v>924.4</v>
      </c>
      <c r="IO18" s="17">
        <v>42203</v>
      </c>
      <c r="IP18" s="30">
        <v>924.4</v>
      </c>
      <c r="IQ18" s="72" t="s">
        <v>560</v>
      </c>
      <c r="IR18" s="24">
        <v>25</v>
      </c>
      <c r="IS18" s="16"/>
      <c r="IT18" s="59"/>
      <c r="IU18" s="126"/>
      <c r="IV18" s="20">
        <v>11</v>
      </c>
      <c r="IW18" s="30">
        <v>933.5</v>
      </c>
      <c r="IX18" s="110">
        <v>42203</v>
      </c>
      <c r="IY18" s="30">
        <v>933.5</v>
      </c>
      <c r="IZ18" s="129" t="s">
        <v>573</v>
      </c>
      <c r="JA18" s="108">
        <v>25</v>
      </c>
      <c r="JB18" s="16"/>
      <c r="JC18" s="59"/>
      <c r="JD18" s="126"/>
      <c r="JE18" s="20">
        <v>11</v>
      </c>
      <c r="JF18" s="19">
        <v>1017</v>
      </c>
      <c r="JG18" s="17">
        <v>42203</v>
      </c>
      <c r="JH18" s="19">
        <v>1017</v>
      </c>
      <c r="JI18" s="530" t="s">
        <v>563</v>
      </c>
      <c r="JJ18" s="24">
        <v>25</v>
      </c>
      <c r="JK18" s="16"/>
      <c r="JL18" s="59"/>
      <c r="JM18" s="210"/>
      <c r="JN18" s="20">
        <v>11</v>
      </c>
      <c r="JO18" s="19">
        <v>939.23</v>
      </c>
      <c r="JP18" s="17"/>
      <c r="JQ18" s="19"/>
      <c r="JR18" s="72"/>
      <c r="JS18" s="24"/>
      <c r="JT18" s="16"/>
      <c r="JU18" s="59"/>
      <c r="JV18" s="283"/>
      <c r="JW18" s="20"/>
      <c r="JX18" s="19"/>
      <c r="JY18" s="17"/>
      <c r="JZ18" s="19"/>
      <c r="KA18" s="72"/>
      <c r="KB18" s="24"/>
      <c r="KC18" s="16"/>
      <c r="KD18" s="59"/>
      <c r="KE18" s="126"/>
      <c r="KF18" s="20">
        <v>11</v>
      </c>
      <c r="KG18" s="205">
        <v>816.4</v>
      </c>
      <c r="KH18" s="110">
        <v>42206</v>
      </c>
      <c r="KI18" s="205">
        <v>816.4</v>
      </c>
      <c r="KJ18" s="129" t="s">
        <v>575</v>
      </c>
      <c r="KK18" s="108">
        <v>25.5</v>
      </c>
      <c r="KL18" s="367"/>
      <c r="KM18" s="59"/>
      <c r="KN18" s="126"/>
      <c r="KO18" s="20">
        <v>11</v>
      </c>
      <c r="KP18" s="205">
        <v>459.86</v>
      </c>
      <c r="KQ18" s="17">
        <v>42206</v>
      </c>
      <c r="KR18" s="205">
        <v>459.86</v>
      </c>
      <c r="KS18" s="72" t="s">
        <v>577</v>
      </c>
      <c r="KT18" s="24">
        <v>25.5</v>
      </c>
      <c r="KU18" s="16"/>
      <c r="KV18" s="59"/>
      <c r="KW18" s="126"/>
      <c r="KX18" s="20">
        <v>11</v>
      </c>
      <c r="KY18" s="19">
        <v>831.29</v>
      </c>
      <c r="KZ18" s="17">
        <v>42206</v>
      </c>
      <c r="LA18" s="19">
        <v>831.29</v>
      </c>
      <c r="LB18" s="72" t="s">
        <v>579</v>
      </c>
      <c r="LC18" s="24">
        <v>25.5</v>
      </c>
      <c r="LD18" s="16"/>
      <c r="LE18" s="59"/>
      <c r="LF18" s="126"/>
      <c r="LG18" s="20">
        <v>11</v>
      </c>
      <c r="LH18" s="205">
        <v>943.31</v>
      </c>
      <c r="LI18" s="17">
        <v>42207</v>
      </c>
      <c r="LJ18" s="205">
        <v>943.31</v>
      </c>
      <c r="LK18" s="72" t="s">
        <v>588</v>
      </c>
      <c r="LL18" s="24">
        <v>25.5</v>
      </c>
      <c r="LM18" s="16"/>
      <c r="LN18" s="59"/>
      <c r="LO18" s="126"/>
      <c r="LP18" s="20">
        <v>11</v>
      </c>
      <c r="LQ18" s="19">
        <v>931.7</v>
      </c>
      <c r="LR18" s="17">
        <v>42208</v>
      </c>
      <c r="LS18" s="19">
        <v>931.7</v>
      </c>
      <c r="LT18" s="72" t="s">
        <v>594</v>
      </c>
      <c r="LU18" s="24">
        <v>26.5</v>
      </c>
      <c r="LV18" s="16"/>
      <c r="LW18" s="59"/>
      <c r="LX18" s="126"/>
      <c r="LY18" s="20">
        <v>11</v>
      </c>
      <c r="LZ18" s="19">
        <v>878</v>
      </c>
      <c r="MA18" s="17">
        <v>42208</v>
      </c>
      <c r="MB18" s="19">
        <v>878</v>
      </c>
      <c r="MC18" s="530" t="s">
        <v>591</v>
      </c>
      <c r="MD18" s="24">
        <v>26.5</v>
      </c>
      <c r="ME18" s="16"/>
      <c r="MF18" s="59"/>
      <c r="MG18" s="126"/>
      <c r="MH18" s="20">
        <v>11</v>
      </c>
      <c r="MI18" s="19">
        <v>950.7</v>
      </c>
      <c r="MJ18" s="17">
        <v>42209</v>
      </c>
      <c r="MK18" s="19">
        <v>950.7</v>
      </c>
      <c r="ML18" s="72" t="s">
        <v>601</v>
      </c>
      <c r="MM18" s="24">
        <v>27</v>
      </c>
      <c r="MN18" s="16"/>
      <c r="MO18" s="59"/>
      <c r="MP18" s="126"/>
      <c r="MQ18" s="20">
        <v>11</v>
      </c>
      <c r="MR18" s="19">
        <v>933.5</v>
      </c>
      <c r="MS18" s="17">
        <v>42210</v>
      </c>
      <c r="MT18" s="19">
        <v>933.5</v>
      </c>
      <c r="MU18" s="72" t="s">
        <v>607</v>
      </c>
      <c r="MV18" s="24">
        <v>27.5</v>
      </c>
      <c r="MW18" s="16"/>
      <c r="MX18" s="59"/>
      <c r="MY18" s="126"/>
      <c r="MZ18" s="20">
        <v>11</v>
      </c>
      <c r="NA18" s="19">
        <v>904</v>
      </c>
      <c r="NB18" s="17">
        <v>42210</v>
      </c>
      <c r="NC18" s="19">
        <v>904</v>
      </c>
      <c r="ND18" s="72" t="s">
        <v>603</v>
      </c>
      <c r="NE18" s="24">
        <v>27.5</v>
      </c>
      <c r="NF18" s="16"/>
      <c r="NG18" s="59"/>
      <c r="NH18" s="126"/>
      <c r="NI18" s="20">
        <v>11</v>
      </c>
      <c r="NJ18" s="19">
        <v>931.97</v>
      </c>
      <c r="NK18" s="17">
        <v>42210</v>
      </c>
      <c r="NL18" s="19">
        <v>931.97</v>
      </c>
      <c r="NM18" s="316" t="s">
        <v>605</v>
      </c>
      <c r="NN18" s="24">
        <v>27</v>
      </c>
      <c r="NO18" s="16"/>
      <c r="NP18" s="59"/>
      <c r="NQ18" s="126"/>
      <c r="NR18" s="20">
        <v>11</v>
      </c>
      <c r="NS18" s="19">
        <v>1009</v>
      </c>
      <c r="NT18" s="17"/>
      <c r="NU18" s="19"/>
      <c r="NV18" s="72"/>
      <c r="NW18" s="24"/>
      <c r="NX18" s="16"/>
      <c r="NY18" s="59"/>
      <c r="NZ18" s="126"/>
      <c r="OA18" s="20">
        <v>11</v>
      </c>
      <c r="OB18" s="19">
        <v>913.83</v>
      </c>
      <c r="OC18" s="17">
        <v>42213</v>
      </c>
      <c r="OD18" s="19">
        <v>913.83</v>
      </c>
      <c r="OE18" s="72" t="s">
        <v>612</v>
      </c>
      <c r="OF18" s="24">
        <v>28.5</v>
      </c>
      <c r="OH18" s="7"/>
      <c r="OI18" s="2"/>
      <c r="OJ18" s="20">
        <v>11</v>
      </c>
      <c r="OK18" s="19">
        <v>951.47</v>
      </c>
      <c r="OL18" s="17">
        <v>42213</v>
      </c>
      <c r="OM18" s="19">
        <v>951.47</v>
      </c>
      <c r="ON18" s="72" t="s">
        <v>614</v>
      </c>
      <c r="OO18" s="24">
        <v>28.5</v>
      </c>
      <c r="OQ18" s="7"/>
      <c r="OR18" s="2"/>
      <c r="OS18" s="20">
        <v>11</v>
      </c>
      <c r="OT18" s="19">
        <v>915.19</v>
      </c>
      <c r="OU18" s="17">
        <v>42214</v>
      </c>
      <c r="OV18" s="19">
        <v>915.19</v>
      </c>
      <c r="OW18" s="72" t="s">
        <v>617</v>
      </c>
      <c r="OX18" s="24">
        <v>28.5</v>
      </c>
      <c r="OZ18" s="7"/>
      <c r="PA18" s="2"/>
      <c r="PB18" s="20">
        <v>11</v>
      </c>
      <c r="PC18" s="19">
        <v>945.7</v>
      </c>
      <c r="PD18" s="17">
        <v>42214</v>
      </c>
      <c r="PE18" s="19">
        <v>945.7</v>
      </c>
      <c r="PF18" s="72" t="s">
        <v>623</v>
      </c>
      <c r="PG18" s="24">
        <v>27.3</v>
      </c>
      <c r="PI18" s="7"/>
      <c r="PJ18" s="2"/>
      <c r="PK18" s="20">
        <v>11</v>
      </c>
      <c r="PL18" s="19">
        <v>931.7</v>
      </c>
      <c r="PM18" s="17">
        <v>42215</v>
      </c>
      <c r="PN18" s="19">
        <v>931.7</v>
      </c>
      <c r="PO18" s="72" t="s">
        <v>627</v>
      </c>
      <c r="PP18" s="24">
        <v>28.5</v>
      </c>
      <c r="PR18" s="7"/>
      <c r="PS18" s="2"/>
      <c r="PT18" s="20">
        <v>11</v>
      </c>
      <c r="PU18" s="19">
        <v>912.47</v>
      </c>
      <c r="PV18" s="17">
        <v>42215</v>
      </c>
      <c r="PW18" s="19">
        <v>912.47</v>
      </c>
      <c r="PX18" s="72" t="s">
        <v>620</v>
      </c>
      <c r="PY18" s="24">
        <v>28.5</v>
      </c>
      <c r="QA18" s="7"/>
      <c r="QB18" s="2"/>
      <c r="QC18" s="20">
        <v>11</v>
      </c>
      <c r="QD18" s="19">
        <v>964.3</v>
      </c>
      <c r="QE18" s="17">
        <v>42216</v>
      </c>
      <c r="QF18" s="19">
        <v>964.3</v>
      </c>
      <c r="QG18" s="72" t="s">
        <v>629</v>
      </c>
      <c r="QH18" s="24">
        <v>28.5</v>
      </c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13"/>
      <c r="RP18" s="416"/>
      <c r="RQ18" s="414"/>
      <c r="RR18" s="415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SEABOAR FOODS</v>
      </c>
      <c r="C19" s="16" t="str">
        <f t="shared" si="15"/>
        <v>Seaboard</v>
      </c>
      <c r="D19" s="74" t="str">
        <f t="shared" si="15"/>
        <v>PED. 5002935</v>
      </c>
      <c r="E19" s="162">
        <f t="shared" si="15"/>
        <v>42196</v>
      </c>
      <c r="F19" s="77">
        <f t="shared" si="15"/>
        <v>19514.75</v>
      </c>
      <c r="G19" s="15">
        <f t="shared" si="15"/>
        <v>21</v>
      </c>
      <c r="H19" s="65">
        <f t="shared" si="15"/>
        <v>19526.2</v>
      </c>
      <c r="I19" s="18">
        <f t="shared" si="15"/>
        <v>-11.450000000000728</v>
      </c>
      <c r="K19" s="7"/>
      <c r="L19" s="2"/>
      <c r="M19" s="20">
        <v>12</v>
      </c>
      <c r="N19" s="19">
        <v>814.97</v>
      </c>
      <c r="O19" s="17">
        <v>42186</v>
      </c>
      <c r="P19" s="657">
        <v>814.97</v>
      </c>
      <c r="Q19" s="124" t="s">
        <v>475</v>
      </c>
      <c r="R19" s="272">
        <v>26.5</v>
      </c>
      <c r="S19" s="16"/>
      <c r="T19" s="59"/>
      <c r="U19" s="126"/>
      <c r="V19" s="20">
        <v>12</v>
      </c>
      <c r="W19" s="661">
        <v>826.76</v>
      </c>
      <c r="X19" s="17">
        <v>42187</v>
      </c>
      <c r="Y19" s="19">
        <v>826.76</v>
      </c>
      <c r="Z19" s="72" t="s">
        <v>476</v>
      </c>
      <c r="AA19" s="24">
        <v>26.5</v>
      </c>
      <c r="AB19" s="16"/>
      <c r="AC19" s="59"/>
      <c r="AD19" s="126"/>
      <c r="AE19" s="20">
        <v>12</v>
      </c>
      <c r="AF19" s="19">
        <v>881.7</v>
      </c>
      <c r="AG19" s="17">
        <v>42187</v>
      </c>
      <c r="AH19" s="19">
        <v>881.7</v>
      </c>
      <c r="AI19" s="72" t="s">
        <v>478</v>
      </c>
      <c r="AJ19" s="24">
        <v>26</v>
      </c>
      <c r="AK19" s="16"/>
      <c r="AL19" s="59"/>
      <c r="AM19" s="126"/>
      <c r="AN19" s="20"/>
      <c r="AO19" s="19"/>
      <c r="AP19" s="17"/>
      <c r="AQ19" s="19"/>
      <c r="AR19" s="72"/>
      <c r="AS19" s="24"/>
      <c r="AT19" s="16"/>
      <c r="AU19" s="59"/>
      <c r="AV19" s="175"/>
      <c r="AW19" s="20">
        <v>12</v>
      </c>
      <c r="AX19" s="19">
        <v>924.4</v>
      </c>
      <c r="AY19" s="110">
        <v>42188</v>
      </c>
      <c r="AZ19" s="19">
        <v>924.4</v>
      </c>
      <c r="BA19" s="129" t="s">
        <v>484</v>
      </c>
      <c r="BB19" s="108">
        <v>26.5</v>
      </c>
      <c r="BC19" s="16"/>
      <c r="BD19" s="59"/>
      <c r="BE19" s="175"/>
      <c r="BF19" s="20">
        <v>12</v>
      </c>
      <c r="BG19" s="176">
        <v>943.5</v>
      </c>
      <c r="BH19" s="17">
        <v>42188</v>
      </c>
      <c r="BI19" s="176">
        <v>943.5</v>
      </c>
      <c r="BJ19" s="530" t="s">
        <v>489</v>
      </c>
      <c r="BK19" s="160">
        <v>26.5</v>
      </c>
      <c r="BL19" s="16"/>
      <c r="BM19" s="59"/>
      <c r="BN19" s="183"/>
      <c r="BO19" s="20">
        <v>12</v>
      </c>
      <c r="BP19" s="19">
        <v>913.5</v>
      </c>
      <c r="BQ19" s="17">
        <v>42191</v>
      </c>
      <c r="BR19" s="19">
        <v>913.5</v>
      </c>
      <c r="BS19" s="72" t="s">
        <v>501</v>
      </c>
      <c r="BT19" s="24">
        <v>26.5</v>
      </c>
      <c r="BU19" s="16"/>
      <c r="BV19" s="59"/>
      <c r="BW19" s="183"/>
      <c r="BX19" s="20">
        <v>12</v>
      </c>
      <c r="BY19" s="19">
        <v>935</v>
      </c>
      <c r="BZ19" s="669">
        <v>42191</v>
      </c>
      <c r="CA19" s="670">
        <v>935</v>
      </c>
      <c r="CB19" s="72" t="s">
        <v>507</v>
      </c>
      <c r="CC19" s="24">
        <v>26.3</v>
      </c>
      <c r="CD19" s="16"/>
      <c r="CE19" s="59"/>
      <c r="CF19" s="183"/>
      <c r="CG19" s="20">
        <v>12</v>
      </c>
      <c r="CH19" s="19">
        <v>948</v>
      </c>
      <c r="CI19" s="17">
        <v>42192</v>
      </c>
      <c r="CJ19" s="19">
        <v>948</v>
      </c>
      <c r="CK19" s="448" t="s">
        <v>502</v>
      </c>
      <c r="CL19" s="24">
        <v>26.5</v>
      </c>
      <c r="CM19" s="16"/>
      <c r="CN19" s="59"/>
      <c r="CO19" s="126"/>
      <c r="CP19" s="20">
        <v>12</v>
      </c>
      <c r="CQ19" s="19">
        <v>861.22</v>
      </c>
      <c r="CR19" s="17">
        <v>42189</v>
      </c>
      <c r="CS19" s="19">
        <v>861.22</v>
      </c>
      <c r="CT19" s="333" t="s">
        <v>497</v>
      </c>
      <c r="CU19" s="24">
        <v>26.5</v>
      </c>
      <c r="CV19" s="16"/>
      <c r="CW19" s="59"/>
      <c r="CX19" s="126"/>
      <c r="CY19" s="20">
        <v>12</v>
      </c>
      <c r="CZ19" s="205">
        <v>892.97</v>
      </c>
      <c r="DA19" s="17">
        <v>42192</v>
      </c>
      <c r="DB19" s="205">
        <v>892.97</v>
      </c>
      <c r="DC19" s="43" t="s">
        <v>505</v>
      </c>
      <c r="DD19" s="24">
        <v>25.5</v>
      </c>
      <c r="DE19" s="16"/>
      <c r="DF19" s="59"/>
      <c r="DG19" s="126"/>
      <c r="DH19" s="20">
        <v>12</v>
      </c>
      <c r="DI19" s="19">
        <v>904.76</v>
      </c>
      <c r="DJ19" s="17">
        <v>42192</v>
      </c>
      <c r="DK19" s="19">
        <v>904.76</v>
      </c>
      <c r="DL19" s="43" t="s">
        <v>508</v>
      </c>
      <c r="DM19" s="24">
        <v>25.5</v>
      </c>
      <c r="DN19" s="16"/>
      <c r="DO19" s="59"/>
      <c r="DP19" s="126"/>
      <c r="DQ19" s="20">
        <v>12</v>
      </c>
      <c r="DR19" s="30">
        <v>896.6</v>
      </c>
      <c r="DS19" s="58">
        <v>42193</v>
      </c>
      <c r="DT19" s="30">
        <v>896.6</v>
      </c>
      <c r="DU19" s="79" t="s">
        <v>513</v>
      </c>
      <c r="DV19" s="24">
        <v>25.5</v>
      </c>
      <c r="DW19" s="16"/>
      <c r="DX19" s="59"/>
      <c r="DY19" s="126"/>
      <c r="DZ19" s="20">
        <v>12</v>
      </c>
      <c r="EA19" s="30">
        <v>860.9</v>
      </c>
      <c r="EB19" s="58">
        <v>42194</v>
      </c>
      <c r="EC19" s="30">
        <v>860.9</v>
      </c>
      <c r="ED19" s="79" t="s">
        <v>516</v>
      </c>
      <c r="EE19" s="24">
        <v>25</v>
      </c>
      <c r="EF19" s="16"/>
      <c r="EG19" s="59"/>
      <c r="EH19" s="126"/>
      <c r="EI19" s="20">
        <v>12</v>
      </c>
      <c r="EJ19" s="19">
        <v>929</v>
      </c>
      <c r="EK19" s="17">
        <v>42195</v>
      </c>
      <c r="EL19" s="19">
        <v>929</v>
      </c>
      <c r="EM19" s="43" t="s">
        <v>521</v>
      </c>
      <c r="EN19" s="24">
        <v>25</v>
      </c>
      <c r="EO19" s="16"/>
      <c r="EP19" s="59"/>
      <c r="EQ19" s="126"/>
      <c r="ER19" s="20">
        <v>12</v>
      </c>
      <c r="ES19" s="19">
        <v>939.8</v>
      </c>
      <c r="ET19" s="17">
        <v>42196</v>
      </c>
      <c r="EU19" s="19">
        <v>939.8</v>
      </c>
      <c r="EV19" s="79" t="s">
        <v>524</v>
      </c>
      <c r="EW19" s="24">
        <v>25</v>
      </c>
      <c r="EX19" s="16"/>
      <c r="EY19" s="59"/>
      <c r="EZ19" s="126"/>
      <c r="FA19" s="20"/>
      <c r="FB19" s="19"/>
      <c r="FC19" s="17"/>
      <c r="FD19" s="19"/>
      <c r="FE19" s="43"/>
      <c r="FF19" s="24"/>
      <c r="FG19" s="16"/>
      <c r="FH19" s="59"/>
      <c r="FI19" s="126"/>
      <c r="FJ19" s="20">
        <v>12</v>
      </c>
      <c r="FK19" s="30">
        <v>954.2</v>
      </c>
      <c r="FL19" s="58">
        <v>42197</v>
      </c>
      <c r="FM19" s="30">
        <v>954.2</v>
      </c>
      <c r="FN19" s="79" t="s">
        <v>528</v>
      </c>
      <c r="FO19" s="24">
        <v>25</v>
      </c>
      <c r="FP19" s="16"/>
      <c r="FQ19" s="59"/>
      <c r="FR19" s="126"/>
      <c r="FS19" s="20">
        <v>12</v>
      </c>
      <c r="FT19" s="30">
        <v>913.5</v>
      </c>
      <c r="FU19" s="58">
        <v>42197</v>
      </c>
      <c r="FV19" s="30">
        <v>913.5</v>
      </c>
      <c r="FW19" s="79" t="s">
        <v>531</v>
      </c>
      <c r="FX19" s="24">
        <v>25</v>
      </c>
      <c r="FY19" s="16"/>
      <c r="FZ19" s="59"/>
      <c r="GA19" s="126"/>
      <c r="GB19" s="20">
        <v>12</v>
      </c>
      <c r="GC19" s="19">
        <v>949.21</v>
      </c>
      <c r="GD19" s="17">
        <v>42199</v>
      </c>
      <c r="GE19" s="19">
        <v>949.21</v>
      </c>
      <c r="GF19" s="369" t="s">
        <v>536</v>
      </c>
      <c r="GG19" s="24">
        <v>25</v>
      </c>
      <c r="GH19" s="16"/>
      <c r="GI19" s="135"/>
      <c r="GJ19" s="126"/>
      <c r="GK19" s="20">
        <v>12</v>
      </c>
      <c r="GL19" s="19">
        <v>946.94</v>
      </c>
      <c r="GM19" s="17">
        <v>42199</v>
      </c>
      <c r="GN19" s="19">
        <v>946.94</v>
      </c>
      <c r="GO19" s="72" t="s">
        <v>538</v>
      </c>
      <c r="GP19" s="24">
        <v>25</v>
      </c>
      <c r="GQ19" s="16"/>
      <c r="GR19" s="59"/>
      <c r="GS19" s="126"/>
      <c r="GT19" s="20">
        <v>12</v>
      </c>
      <c r="GU19" s="19">
        <v>935.15</v>
      </c>
      <c r="GV19" s="17">
        <v>42200</v>
      </c>
      <c r="GW19" s="19">
        <v>935.15</v>
      </c>
      <c r="GX19" s="72" t="s">
        <v>541</v>
      </c>
      <c r="GY19" s="24">
        <v>25</v>
      </c>
      <c r="GZ19" s="16"/>
      <c r="HA19" s="59"/>
      <c r="HB19" s="126"/>
      <c r="HC19" s="20">
        <v>12</v>
      </c>
      <c r="HD19" s="19">
        <v>937.1</v>
      </c>
      <c r="HE19" s="17">
        <v>42201</v>
      </c>
      <c r="HF19" s="19">
        <v>937.1</v>
      </c>
      <c r="HG19" s="72" t="s">
        <v>552</v>
      </c>
      <c r="HH19" s="24">
        <v>25</v>
      </c>
      <c r="HI19" s="16"/>
      <c r="HJ19" s="135"/>
      <c r="HK19" s="126"/>
      <c r="HL19" s="20">
        <v>12</v>
      </c>
      <c r="HM19" s="19">
        <v>923.81</v>
      </c>
      <c r="HN19" s="17">
        <v>42201</v>
      </c>
      <c r="HO19" s="19">
        <v>923.81</v>
      </c>
      <c r="HP19" s="72" t="s">
        <v>543</v>
      </c>
      <c r="HQ19" s="24">
        <v>25</v>
      </c>
      <c r="HR19" s="16"/>
      <c r="HS19" s="135"/>
      <c r="HT19" s="126"/>
      <c r="HU19" s="20">
        <v>12</v>
      </c>
      <c r="HV19" s="19">
        <v>930.8</v>
      </c>
      <c r="HW19" s="17">
        <v>42202</v>
      </c>
      <c r="HX19" s="19">
        <v>930.8</v>
      </c>
      <c r="HY19" s="72" t="s">
        <v>555</v>
      </c>
      <c r="HZ19" s="24">
        <v>25</v>
      </c>
      <c r="IA19" s="16"/>
      <c r="IB19" s="135"/>
      <c r="IC19" s="126"/>
      <c r="ID19" s="20">
        <v>12</v>
      </c>
      <c r="IE19" s="19">
        <v>933.96</v>
      </c>
      <c r="IF19" s="17">
        <v>42203</v>
      </c>
      <c r="IG19" s="19">
        <v>933.96</v>
      </c>
      <c r="IH19" s="72" t="s">
        <v>561</v>
      </c>
      <c r="II19" s="24">
        <v>25</v>
      </c>
      <c r="IJ19" s="16"/>
      <c r="IK19" s="59"/>
      <c r="IL19" s="126"/>
      <c r="IM19" s="20">
        <v>12</v>
      </c>
      <c r="IN19" s="19">
        <v>919.9</v>
      </c>
      <c r="IO19" s="17">
        <v>42203</v>
      </c>
      <c r="IP19" s="19">
        <v>919.9</v>
      </c>
      <c r="IQ19" s="72" t="s">
        <v>560</v>
      </c>
      <c r="IR19" s="24">
        <v>25</v>
      </c>
      <c r="IS19" s="16"/>
      <c r="IT19" s="59"/>
      <c r="IU19" s="126"/>
      <c r="IV19" s="20">
        <v>12</v>
      </c>
      <c r="IW19" s="19">
        <v>932.6</v>
      </c>
      <c r="IX19" s="110">
        <v>42203</v>
      </c>
      <c r="IY19" s="19">
        <v>932.6</v>
      </c>
      <c r="IZ19" s="129" t="s">
        <v>573</v>
      </c>
      <c r="JA19" s="108">
        <v>25</v>
      </c>
      <c r="JB19" s="16"/>
      <c r="JC19" s="59"/>
      <c r="JD19" s="126"/>
      <c r="JE19" s="20">
        <v>12</v>
      </c>
      <c r="JF19" s="19">
        <v>1022</v>
      </c>
      <c r="JG19" s="17">
        <v>42203</v>
      </c>
      <c r="JH19" s="19">
        <v>1022</v>
      </c>
      <c r="JI19" s="530" t="s">
        <v>563</v>
      </c>
      <c r="JJ19" s="24">
        <v>25</v>
      </c>
      <c r="JK19" s="16"/>
      <c r="JL19" s="59"/>
      <c r="JM19" s="210"/>
      <c r="JN19" s="20">
        <v>12</v>
      </c>
      <c r="JO19" s="19">
        <v>902.04</v>
      </c>
      <c r="JP19" s="17"/>
      <c r="JQ19" s="19"/>
      <c r="JR19" s="72"/>
      <c r="JS19" s="24"/>
      <c r="JT19" s="16"/>
      <c r="JU19" s="59"/>
      <c r="JV19" s="283"/>
      <c r="JW19" s="20"/>
      <c r="JX19" s="19"/>
      <c r="JY19" s="17"/>
      <c r="JZ19" s="19"/>
      <c r="KA19" s="72"/>
      <c r="KB19" s="24"/>
      <c r="KC19" s="16"/>
      <c r="KD19" s="59"/>
      <c r="KE19" s="126"/>
      <c r="KF19" s="20">
        <v>12</v>
      </c>
      <c r="KG19" s="205">
        <v>822.8</v>
      </c>
      <c r="KH19" s="110">
        <v>42206</v>
      </c>
      <c r="KI19" s="205">
        <v>822.8</v>
      </c>
      <c r="KJ19" s="129" t="s">
        <v>575</v>
      </c>
      <c r="KK19" s="108">
        <v>25.5</v>
      </c>
      <c r="KL19" s="16"/>
      <c r="KM19" s="59"/>
      <c r="KN19" s="126"/>
      <c r="KO19" s="20">
        <v>12</v>
      </c>
      <c r="KP19" s="205">
        <v>744.67</v>
      </c>
      <c r="KQ19" s="17">
        <v>42206</v>
      </c>
      <c r="KR19" s="205">
        <v>744.67</v>
      </c>
      <c r="KS19" s="72" t="s">
        <v>577</v>
      </c>
      <c r="KT19" s="24">
        <v>25.5</v>
      </c>
      <c r="KU19" s="16"/>
      <c r="KV19" s="59"/>
      <c r="KW19" s="126"/>
      <c r="KX19" s="20">
        <v>12</v>
      </c>
      <c r="KY19" s="19">
        <v>846.26</v>
      </c>
      <c r="KZ19" s="17">
        <v>42206</v>
      </c>
      <c r="LA19" s="19">
        <v>846.26</v>
      </c>
      <c r="LB19" s="72" t="s">
        <v>579</v>
      </c>
      <c r="LC19" s="24">
        <v>25.5</v>
      </c>
      <c r="LD19" s="16"/>
      <c r="LE19" s="59"/>
      <c r="LF19" s="126"/>
      <c r="LG19" s="20">
        <v>12</v>
      </c>
      <c r="LH19" s="205">
        <v>903.4</v>
      </c>
      <c r="LI19" s="17">
        <v>42207</v>
      </c>
      <c r="LJ19" s="205">
        <v>903.4</v>
      </c>
      <c r="LK19" s="72" t="s">
        <v>588</v>
      </c>
      <c r="LL19" s="24">
        <v>25.5</v>
      </c>
      <c r="LM19" s="16"/>
      <c r="LN19" s="59"/>
      <c r="LO19" s="126"/>
      <c r="LP19" s="20">
        <v>12</v>
      </c>
      <c r="LQ19" s="19">
        <v>933.5</v>
      </c>
      <c r="LR19" s="17">
        <v>42208</v>
      </c>
      <c r="LS19" s="19">
        <v>933.5</v>
      </c>
      <c r="LT19" s="72" t="s">
        <v>594</v>
      </c>
      <c r="LU19" s="24">
        <v>26.5</v>
      </c>
      <c r="LV19" s="16"/>
      <c r="LW19" s="59"/>
      <c r="LX19" s="126"/>
      <c r="LY19" s="20">
        <v>12</v>
      </c>
      <c r="LZ19" s="19">
        <v>888.44</v>
      </c>
      <c r="MA19" s="17">
        <v>42208</v>
      </c>
      <c r="MB19" s="19">
        <v>888.44</v>
      </c>
      <c r="MC19" s="530" t="s">
        <v>589</v>
      </c>
      <c r="MD19" s="24">
        <v>26.5</v>
      </c>
      <c r="ME19" s="16"/>
      <c r="MF19" s="59"/>
      <c r="MG19" s="126"/>
      <c r="MH19" s="20">
        <v>12</v>
      </c>
      <c r="MI19" s="19">
        <v>944.8</v>
      </c>
      <c r="MJ19" s="17">
        <v>42209</v>
      </c>
      <c r="MK19" s="19">
        <v>944.8</v>
      </c>
      <c r="ML19" s="72" t="s">
        <v>601</v>
      </c>
      <c r="MM19" s="24">
        <v>27</v>
      </c>
      <c r="MN19" s="16"/>
      <c r="MO19" s="59"/>
      <c r="MP19" s="126"/>
      <c r="MQ19" s="20">
        <v>12</v>
      </c>
      <c r="MR19" s="19">
        <v>956.2</v>
      </c>
      <c r="MS19" s="17">
        <v>42210</v>
      </c>
      <c r="MT19" s="19">
        <v>956.2</v>
      </c>
      <c r="MU19" s="72" t="s">
        <v>607</v>
      </c>
      <c r="MV19" s="24">
        <v>27.5</v>
      </c>
      <c r="MW19" s="16"/>
      <c r="MX19" s="59"/>
      <c r="MY19" s="126"/>
      <c r="MZ19" s="20">
        <v>12</v>
      </c>
      <c r="NA19" s="19">
        <v>954.8</v>
      </c>
      <c r="NB19" s="17">
        <v>42210</v>
      </c>
      <c r="NC19" s="19">
        <v>954.8</v>
      </c>
      <c r="ND19" s="72" t="s">
        <v>604</v>
      </c>
      <c r="NE19" s="24">
        <v>27.5</v>
      </c>
      <c r="NF19" s="16"/>
      <c r="NG19" s="59"/>
      <c r="NH19" s="126"/>
      <c r="NI19" s="20">
        <v>12</v>
      </c>
      <c r="NJ19" s="19">
        <v>959.64</v>
      </c>
      <c r="NK19" s="17">
        <v>42210</v>
      </c>
      <c r="NL19" s="19">
        <v>959.64</v>
      </c>
      <c r="NM19" s="316" t="s">
        <v>605</v>
      </c>
      <c r="NN19" s="24">
        <v>27</v>
      </c>
      <c r="NO19" s="16"/>
      <c r="NP19" s="59"/>
      <c r="NQ19" s="126"/>
      <c r="NR19" s="20">
        <v>12</v>
      </c>
      <c r="NS19" s="19">
        <v>954</v>
      </c>
      <c r="NT19" s="17"/>
      <c r="NU19" s="19"/>
      <c r="NV19" s="72"/>
      <c r="NW19" s="24"/>
      <c r="NX19" s="16"/>
      <c r="NY19" s="59"/>
      <c r="NZ19" s="126"/>
      <c r="OA19" s="20">
        <v>12</v>
      </c>
      <c r="OB19" s="19">
        <v>912.02</v>
      </c>
      <c r="OC19" s="17">
        <v>42213</v>
      </c>
      <c r="OD19" s="19">
        <v>912.02</v>
      </c>
      <c r="OE19" s="72" t="s">
        <v>612</v>
      </c>
      <c r="OF19" s="24">
        <v>28.5</v>
      </c>
      <c r="OH19" s="7"/>
      <c r="OI19" s="2"/>
      <c r="OJ19" s="20">
        <v>12</v>
      </c>
      <c r="OK19" s="19">
        <v>956.46</v>
      </c>
      <c r="OL19" s="17">
        <v>42213</v>
      </c>
      <c r="OM19" s="19">
        <v>956.46</v>
      </c>
      <c r="ON19" s="72" t="s">
        <v>614</v>
      </c>
      <c r="OO19" s="24">
        <v>28.5</v>
      </c>
      <c r="OQ19" s="7"/>
      <c r="OR19" s="2"/>
      <c r="OS19" s="20">
        <v>12</v>
      </c>
      <c r="OT19" s="19">
        <v>941.5</v>
      </c>
      <c r="OU19" s="17">
        <v>42214</v>
      </c>
      <c r="OV19" s="19">
        <v>941.5</v>
      </c>
      <c r="OW19" s="72" t="s">
        <v>617</v>
      </c>
      <c r="OX19" s="24">
        <v>28.5</v>
      </c>
      <c r="OZ19" s="7"/>
      <c r="PA19" s="2"/>
      <c r="PB19" s="20">
        <v>12</v>
      </c>
      <c r="PC19" s="19">
        <v>952.5</v>
      </c>
      <c r="PD19" s="17">
        <v>42214</v>
      </c>
      <c r="PE19" s="19">
        <v>952.5</v>
      </c>
      <c r="PF19" s="72" t="s">
        <v>623</v>
      </c>
      <c r="PG19" s="24">
        <v>27.3</v>
      </c>
      <c r="PI19" s="7"/>
      <c r="PJ19" s="2"/>
      <c r="PK19" s="20">
        <v>12</v>
      </c>
      <c r="PL19" s="19">
        <v>949.8</v>
      </c>
      <c r="PM19" s="17">
        <v>42215</v>
      </c>
      <c r="PN19" s="19">
        <v>949.8</v>
      </c>
      <c r="PO19" s="72" t="s">
        <v>627</v>
      </c>
      <c r="PP19" s="24">
        <v>28.5</v>
      </c>
      <c r="PR19" s="7"/>
      <c r="PS19" s="2"/>
      <c r="PT19" s="20">
        <v>12</v>
      </c>
      <c r="PU19" s="19">
        <v>890.7</v>
      </c>
      <c r="PV19" s="17">
        <v>42215</v>
      </c>
      <c r="PW19" s="19">
        <v>890.7</v>
      </c>
      <c r="PX19" s="72" t="s">
        <v>620</v>
      </c>
      <c r="PY19" s="24">
        <v>28.5</v>
      </c>
      <c r="QA19" s="7"/>
      <c r="QB19" s="2"/>
      <c r="QC19" s="20">
        <v>12</v>
      </c>
      <c r="QD19" s="19">
        <v>941.7</v>
      </c>
      <c r="QE19" s="17">
        <v>42216</v>
      </c>
      <c r="QF19" s="19">
        <v>941.7</v>
      </c>
      <c r="QG19" s="72" t="s">
        <v>629</v>
      </c>
      <c r="QH19" s="24">
        <v>28.5</v>
      </c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MANSIVA SA DE CV</v>
      </c>
      <c r="C20" s="16" t="str">
        <f t="shared" si="16"/>
        <v>INDIANA</v>
      </c>
      <c r="D20" s="74" t="str">
        <f t="shared" si="16"/>
        <v>PED. 5014649</v>
      </c>
      <c r="E20" s="162">
        <f t="shared" si="16"/>
        <v>42196</v>
      </c>
      <c r="F20" s="77">
        <f t="shared" si="16"/>
        <v>18639.080000000002</v>
      </c>
      <c r="G20" s="15">
        <f t="shared" si="16"/>
        <v>19</v>
      </c>
      <c r="H20" s="65">
        <f t="shared" si="16"/>
        <v>18700.57</v>
      </c>
      <c r="I20" s="18">
        <f t="shared" si="16"/>
        <v>-61.489999999997963</v>
      </c>
      <c r="K20" s="7"/>
      <c r="L20" s="2"/>
      <c r="M20" s="20">
        <v>13</v>
      </c>
      <c r="N20" s="19">
        <v>832.2</v>
      </c>
      <c r="O20" s="17">
        <v>42186</v>
      </c>
      <c r="P20" s="19">
        <v>832.2</v>
      </c>
      <c r="Q20" s="659" t="s">
        <v>473</v>
      </c>
      <c r="R20" s="272">
        <v>26.5</v>
      </c>
      <c r="S20" s="16"/>
      <c r="T20" s="59"/>
      <c r="U20" s="126"/>
      <c r="V20" s="20">
        <v>13</v>
      </c>
      <c r="W20" s="19">
        <v>791.38</v>
      </c>
      <c r="X20" s="17">
        <v>42187</v>
      </c>
      <c r="Y20" s="19">
        <v>791.38</v>
      </c>
      <c r="Z20" s="72" t="s">
        <v>476</v>
      </c>
      <c r="AA20" s="24">
        <v>26.5</v>
      </c>
      <c r="AB20" s="16"/>
      <c r="AC20" s="59"/>
      <c r="AD20" s="126"/>
      <c r="AE20" s="20">
        <v>13</v>
      </c>
      <c r="AF20" s="19">
        <v>908.5</v>
      </c>
      <c r="AG20" s="17">
        <v>42187</v>
      </c>
      <c r="AH20" s="19">
        <v>908.5</v>
      </c>
      <c r="AI20" s="72" t="s">
        <v>478</v>
      </c>
      <c r="AJ20" s="24">
        <v>26</v>
      </c>
      <c r="AK20" s="16"/>
      <c r="AL20" s="59"/>
      <c r="AM20" s="126"/>
      <c r="AN20" s="20"/>
      <c r="AO20" s="19"/>
      <c r="AP20" s="17"/>
      <c r="AQ20" s="19"/>
      <c r="AR20" s="72"/>
      <c r="AS20" s="24"/>
      <c r="AT20" s="16"/>
      <c r="AU20" s="59"/>
      <c r="AV20" s="175"/>
      <c r="AW20" s="20">
        <v>13</v>
      </c>
      <c r="AX20" s="19">
        <v>938.5</v>
      </c>
      <c r="AY20" s="110">
        <v>42188</v>
      </c>
      <c r="AZ20" s="19">
        <v>938.5</v>
      </c>
      <c r="BA20" s="129" t="s">
        <v>484</v>
      </c>
      <c r="BB20" s="108">
        <v>26.5</v>
      </c>
      <c r="BC20" s="16"/>
      <c r="BD20" s="59"/>
      <c r="BE20" s="126"/>
      <c r="BF20" s="20">
        <v>13</v>
      </c>
      <c r="BG20" s="19">
        <v>913.5</v>
      </c>
      <c r="BH20" s="17">
        <v>42188</v>
      </c>
      <c r="BI20" s="19">
        <v>913.5</v>
      </c>
      <c r="BJ20" s="530" t="s">
        <v>489</v>
      </c>
      <c r="BK20" s="160">
        <v>26.5</v>
      </c>
      <c r="BL20" s="16"/>
      <c r="BM20" s="59"/>
      <c r="BN20" s="183"/>
      <c r="BO20" s="20">
        <v>13</v>
      </c>
      <c r="BP20" s="19">
        <v>903.6</v>
      </c>
      <c r="BQ20" s="17">
        <v>42189</v>
      </c>
      <c r="BR20" s="19">
        <v>903.6</v>
      </c>
      <c r="BS20" s="72" t="s">
        <v>491</v>
      </c>
      <c r="BT20" s="24">
        <v>26.5</v>
      </c>
      <c r="BU20" s="16"/>
      <c r="BV20" s="59"/>
      <c r="BW20" s="183"/>
      <c r="BX20" s="20">
        <v>13</v>
      </c>
      <c r="BY20" s="19">
        <v>991</v>
      </c>
      <c r="BZ20" s="669">
        <v>42191</v>
      </c>
      <c r="CA20" s="670">
        <v>991</v>
      </c>
      <c r="CB20" s="72" t="s">
        <v>507</v>
      </c>
      <c r="CC20" s="24">
        <v>26.3</v>
      </c>
      <c r="CD20" s="16"/>
      <c r="CE20" s="59"/>
      <c r="CF20" s="183"/>
      <c r="CG20" s="20">
        <v>13</v>
      </c>
      <c r="CH20" s="19">
        <v>917.2</v>
      </c>
      <c r="CI20" s="17">
        <v>42191</v>
      </c>
      <c r="CJ20" s="19">
        <v>917.2</v>
      </c>
      <c r="CK20" s="448" t="s">
        <v>501</v>
      </c>
      <c r="CL20" s="24">
        <v>26.5</v>
      </c>
      <c r="CM20" s="16"/>
      <c r="CN20" s="59"/>
      <c r="CO20" s="126"/>
      <c r="CP20" s="20">
        <v>13</v>
      </c>
      <c r="CQ20" s="19">
        <v>854.42</v>
      </c>
      <c r="CR20" s="17">
        <v>42189</v>
      </c>
      <c r="CS20" s="19">
        <v>854.42</v>
      </c>
      <c r="CT20" s="333" t="s">
        <v>497</v>
      </c>
      <c r="CU20" s="24">
        <v>26.5</v>
      </c>
      <c r="CV20" s="16"/>
      <c r="CW20" s="59"/>
      <c r="CX20" s="126"/>
      <c r="CY20" s="20">
        <v>13</v>
      </c>
      <c r="CZ20" s="205">
        <v>886.62</v>
      </c>
      <c r="DA20" s="17">
        <v>42192</v>
      </c>
      <c r="DB20" s="205">
        <v>886.62</v>
      </c>
      <c r="DC20" s="43" t="s">
        <v>505</v>
      </c>
      <c r="DD20" s="24">
        <v>25.5</v>
      </c>
      <c r="DE20" s="16"/>
      <c r="DF20" s="59"/>
      <c r="DG20" s="126"/>
      <c r="DH20" s="20">
        <v>13</v>
      </c>
      <c r="DI20" s="19">
        <v>978.68</v>
      </c>
      <c r="DJ20" s="17">
        <v>42192</v>
      </c>
      <c r="DK20" s="19">
        <v>978.68</v>
      </c>
      <c r="DL20" s="43" t="s">
        <v>508</v>
      </c>
      <c r="DM20" s="24">
        <v>25.5</v>
      </c>
      <c r="DN20" s="16"/>
      <c r="DO20" s="59"/>
      <c r="DP20" s="126"/>
      <c r="DQ20" s="20">
        <v>13</v>
      </c>
      <c r="DR20" s="30">
        <v>884.81</v>
      </c>
      <c r="DS20" s="58">
        <v>42193</v>
      </c>
      <c r="DT20" s="30">
        <v>884.81</v>
      </c>
      <c r="DU20" s="79" t="s">
        <v>513</v>
      </c>
      <c r="DV20" s="24">
        <v>25.5</v>
      </c>
      <c r="DW20" s="16"/>
      <c r="DX20" s="59"/>
      <c r="DY20" s="126"/>
      <c r="DZ20" s="20">
        <v>13</v>
      </c>
      <c r="EA20" s="30">
        <v>950.7</v>
      </c>
      <c r="EB20" s="58">
        <v>42194</v>
      </c>
      <c r="EC20" s="30">
        <v>950.7</v>
      </c>
      <c r="ED20" s="79" t="s">
        <v>516</v>
      </c>
      <c r="EE20" s="24">
        <v>25</v>
      </c>
      <c r="EF20" s="16"/>
      <c r="EG20" s="59"/>
      <c r="EH20" s="126"/>
      <c r="EI20" s="20">
        <v>13</v>
      </c>
      <c r="EJ20" s="19">
        <v>924.4</v>
      </c>
      <c r="EK20" s="17">
        <v>42195</v>
      </c>
      <c r="EL20" s="19">
        <v>924.4</v>
      </c>
      <c r="EM20" s="43" t="s">
        <v>521</v>
      </c>
      <c r="EN20" s="24">
        <v>25</v>
      </c>
      <c r="EO20" s="16"/>
      <c r="EP20" s="59"/>
      <c r="EQ20" s="126"/>
      <c r="ER20" s="20">
        <v>13</v>
      </c>
      <c r="ES20" s="19">
        <v>923.5</v>
      </c>
      <c r="ET20" s="17">
        <v>42196</v>
      </c>
      <c r="EU20" s="19">
        <v>923.5</v>
      </c>
      <c r="EV20" s="79" t="s">
        <v>524</v>
      </c>
      <c r="EW20" s="24">
        <v>25</v>
      </c>
      <c r="EX20" s="16"/>
      <c r="EY20" s="59"/>
      <c r="EZ20" s="126"/>
      <c r="FA20" s="20"/>
      <c r="FB20" s="19"/>
      <c r="FC20" s="17"/>
      <c r="FD20" s="19"/>
      <c r="FE20" s="43"/>
      <c r="FF20" s="24"/>
      <c r="FG20" s="16"/>
      <c r="FH20" s="59"/>
      <c r="FI20" s="126"/>
      <c r="FJ20" s="20">
        <v>13</v>
      </c>
      <c r="FK20" s="30">
        <v>899.32</v>
      </c>
      <c r="FL20" s="58">
        <v>42197</v>
      </c>
      <c r="FM20" s="30">
        <v>899.32</v>
      </c>
      <c r="FN20" s="79" t="s">
        <v>528</v>
      </c>
      <c r="FO20" s="24">
        <v>25</v>
      </c>
      <c r="FP20" s="16"/>
      <c r="FQ20" s="59"/>
      <c r="FR20" s="126"/>
      <c r="FS20" s="20">
        <v>13</v>
      </c>
      <c r="FT20" s="30">
        <v>916.3</v>
      </c>
      <c r="FU20" s="58">
        <v>42197</v>
      </c>
      <c r="FV20" s="30">
        <v>916.3</v>
      </c>
      <c r="FW20" s="79" t="s">
        <v>531</v>
      </c>
      <c r="FX20" s="24">
        <v>25</v>
      </c>
      <c r="FY20" s="16"/>
      <c r="FZ20" s="59"/>
      <c r="GA20" s="126"/>
      <c r="GB20" s="20">
        <v>13</v>
      </c>
      <c r="GC20" s="19">
        <v>958.73</v>
      </c>
      <c r="GD20" s="17">
        <v>42199</v>
      </c>
      <c r="GE20" s="19">
        <v>958.73</v>
      </c>
      <c r="GF20" s="369" t="s">
        <v>536</v>
      </c>
      <c r="GG20" s="24">
        <v>25</v>
      </c>
      <c r="GH20" s="16"/>
      <c r="GI20" s="135"/>
      <c r="GJ20" s="126"/>
      <c r="GK20" s="20">
        <v>13</v>
      </c>
      <c r="GL20" s="19">
        <v>897.61</v>
      </c>
      <c r="GM20" s="17">
        <v>42199</v>
      </c>
      <c r="GN20" s="19">
        <v>897.61</v>
      </c>
      <c r="GO20" s="72" t="s">
        <v>538</v>
      </c>
      <c r="GP20" s="24">
        <v>25</v>
      </c>
      <c r="GQ20" s="16"/>
      <c r="GR20" s="59"/>
      <c r="GS20" s="126"/>
      <c r="GT20" s="20">
        <v>13</v>
      </c>
      <c r="GU20" s="19">
        <v>954.2</v>
      </c>
      <c r="GV20" s="17">
        <v>42200</v>
      </c>
      <c r="GW20" s="19">
        <v>954.2</v>
      </c>
      <c r="GX20" s="72" t="s">
        <v>541</v>
      </c>
      <c r="GY20" s="24">
        <v>25</v>
      </c>
      <c r="GZ20" s="16"/>
      <c r="HA20" s="59"/>
      <c r="HB20" s="126"/>
      <c r="HC20" s="20">
        <v>13</v>
      </c>
      <c r="HD20" s="19">
        <v>944.4</v>
      </c>
      <c r="HE20" s="17">
        <v>42201</v>
      </c>
      <c r="HF20" s="19">
        <v>944.4</v>
      </c>
      <c r="HG20" s="72" t="s">
        <v>552</v>
      </c>
      <c r="HH20" s="24">
        <v>25</v>
      </c>
      <c r="HI20" s="16"/>
      <c r="HJ20" s="135"/>
      <c r="HK20" s="126"/>
      <c r="HL20" s="20">
        <v>13</v>
      </c>
      <c r="HM20" s="19">
        <v>917.91</v>
      </c>
      <c r="HN20" s="17">
        <v>42201</v>
      </c>
      <c r="HO20" s="19">
        <v>917.91</v>
      </c>
      <c r="HP20" s="72" t="s">
        <v>543</v>
      </c>
      <c r="HQ20" s="24">
        <v>25</v>
      </c>
      <c r="HR20" s="16"/>
      <c r="HS20" s="135"/>
      <c r="HT20" s="126"/>
      <c r="HU20" s="20">
        <v>13</v>
      </c>
      <c r="HV20" s="19">
        <v>909</v>
      </c>
      <c r="HW20" s="17">
        <v>42202</v>
      </c>
      <c r="HX20" s="19">
        <v>909</v>
      </c>
      <c r="HY20" s="72" t="s">
        <v>555</v>
      </c>
      <c r="HZ20" s="24">
        <v>25</v>
      </c>
      <c r="IA20" s="16"/>
      <c r="IB20" s="135"/>
      <c r="IC20" s="126"/>
      <c r="ID20" s="20">
        <v>13</v>
      </c>
      <c r="IE20" s="19">
        <v>946.5</v>
      </c>
      <c r="IF20" s="17">
        <v>42203</v>
      </c>
      <c r="IG20" s="19">
        <v>946.5</v>
      </c>
      <c r="IH20" s="72" t="s">
        <v>561</v>
      </c>
      <c r="II20" s="24">
        <v>25</v>
      </c>
      <c r="IJ20" s="16"/>
      <c r="IK20" s="59"/>
      <c r="IL20" s="126"/>
      <c r="IM20" s="20">
        <v>13</v>
      </c>
      <c r="IN20" s="19">
        <v>913.5</v>
      </c>
      <c r="IO20" s="17">
        <v>42203</v>
      </c>
      <c r="IP20" s="19">
        <v>913.5</v>
      </c>
      <c r="IQ20" s="72" t="s">
        <v>560</v>
      </c>
      <c r="IR20" s="24">
        <v>25</v>
      </c>
      <c r="IS20" s="16"/>
      <c r="IT20" s="59"/>
      <c r="IU20" s="126"/>
      <c r="IV20" s="20">
        <v>13</v>
      </c>
      <c r="IW20" s="19">
        <v>921.7</v>
      </c>
      <c r="IX20" s="110">
        <v>42203</v>
      </c>
      <c r="IY20" s="19">
        <v>921.7</v>
      </c>
      <c r="IZ20" s="129" t="s">
        <v>573</v>
      </c>
      <c r="JA20" s="108">
        <v>25</v>
      </c>
      <c r="JB20" s="16"/>
      <c r="JC20" s="59"/>
      <c r="JD20" s="126"/>
      <c r="JE20" s="20">
        <v>13</v>
      </c>
      <c r="JF20" s="19">
        <v>992</v>
      </c>
      <c r="JG20" s="17">
        <v>42203</v>
      </c>
      <c r="JH20" s="19">
        <v>992</v>
      </c>
      <c r="JI20" s="530" t="s">
        <v>563</v>
      </c>
      <c r="JJ20" s="24">
        <v>25</v>
      </c>
      <c r="JK20" s="16"/>
      <c r="JL20" s="59"/>
      <c r="JM20" s="210"/>
      <c r="JN20" s="20">
        <v>13</v>
      </c>
      <c r="JO20" s="19">
        <v>906.58</v>
      </c>
      <c r="JP20" s="17"/>
      <c r="JQ20" s="19"/>
      <c r="JR20" s="72"/>
      <c r="JS20" s="24"/>
      <c r="JT20" s="16"/>
      <c r="JU20" s="59"/>
      <c r="JV20" s="283"/>
      <c r="JW20" s="20"/>
      <c r="JX20" s="19"/>
      <c r="JY20" s="17"/>
      <c r="JZ20" s="19"/>
      <c r="KA20" s="72"/>
      <c r="KB20" s="24"/>
      <c r="KC20" s="16"/>
      <c r="KD20" s="59"/>
      <c r="KE20" s="126"/>
      <c r="KF20" s="20">
        <v>13</v>
      </c>
      <c r="KG20" s="205">
        <v>814.2</v>
      </c>
      <c r="KH20" s="110">
        <v>42206</v>
      </c>
      <c r="KI20" s="205">
        <v>814.2</v>
      </c>
      <c r="KJ20" s="129" t="s">
        <v>575</v>
      </c>
      <c r="KK20" s="108">
        <v>25.5</v>
      </c>
      <c r="KL20" s="16"/>
      <c r="KM20" s="59"/>
      <c r="KN20" s="126"/>
      <c r="KO20" s="20">
        <v>13</v>
      </c>
      <c r="KP20" s="205">
        <v>797.28</v>
      </c>
      <c r="KQ20" s="17">
        <v>42206</v>
      </c>
      <c r="KR20" s="205">
        <v>797.28</v>
      </c>
      <c r="KS20" s="72" t="s">
        <v>577</v>
      </c>
      <c r="KT20" s="24">
        <v>25.5</v>
      </c>
      <c r="KU20" s="16"/>
      <c r="KV20" s="59"/>
      <c r="KW20" s="126"/>
      <c r="KX20" s="20">
        <v>13</v>
      </c>
      <c r="KY20" s="19">
        <v>813.15</v>
      </c>
      <c r="KZ20" s="17">
        <v>42206</v>
      </c>
      <c r="LA20" s="19">
        <v>813.15</v>
      </c>
      <c r="LB20" s="72" t="s">
        <v>579</v>
      </c>
      <c r="LC20" s="24">
        <v>25.5</v>
      </c>
      <c r="LD20" s="16"/>
      <c r="LE20" s="59"/>
      <c r="LF20" s="126"/>
      <c r="LG20" s="20">
        <v>13</v>
      </c>
      <c r="LH20" s="205">
        <v>900.23</v>
      </c>
      <c r="LI20" s="17">
        <v>42207</v>
      </c>
      <c r="LJ20" s="205">
        <v>900.23</v>
      </c>
      <c r="LK20" s="72" t="s">
        <v>588</v>
      </c>
      <c r="LL20" s="24">
        <v>25.5</v>
      </c>
      <c r="LM20" s="16"/>
      <c r="LN20" s="59"/>
      <c r="LO20" s="126"/>
      <c r="LP20" s="20">
        <v>13</v>
      </c>
      <c r="LQ20" s="19">
        <v>919</v>
      </c>
      <c r="LR20" s="17">
        <v>42208</v>
      </c>
      <c r="LS20" s="19">
        <v>919</v>
      </c>
      <c r="LT20" s="72" t="s">
        <v>594</v>
      </c>
      <c r="LU20" s="24">
        <v>26.5</v>
      </c>
      <c r="LV20" s="16"/>
      <c r="LW20" s="59"/>
      <c r="LX20" s="126"/>
      <c r="LY20" s="20">
        <v>13</v>
      </c>
      <c r="LZ20" s="19">
        <v>893.42</v>
      </c>
      <c r="MA20" s="17">
        <v>42208</v>
      </c>
      <c r="MB20" s="19">
        <v>893.42</v>
      </c>
      <c r="MC20" s="530" t="s">
        <v>591</v>
      </c>
      <c r="MD20" s="24">
        <v>26.5</v>
      </c>
      <c r="ME20" s="16"/>
      <c r="MF20" s="59"/>
      <c r="MG20" s="126"/>
      <c r="MH20" s="20">
        <v>13</v>
      </c>
      <c r="MI20" s="19">
        <v>914</v>
      </c>
      <c r="MJ20" s="17">
        <v>42209</v>
      </c>
      <c r="MK20" s="19">
        <v>914</v>
      </c>
      <c r="ML20" s="72" t="s">
        <v>601</v>
      </c>
      <c r="MM20" s="24">
        <v>27</v>
      </c>
      <c r="MN20" s="16"/>
      <c r="MO20" s="59"/>
      <c r="MP20" s="126"/>
      <c r="MQ20" s="20">
        <v>13</v>
      </c>
      <c r="MR20" s="19">
        <v>919</v>
      </c>
      <c r="MS20" s="17">
        <v>42210</v>
      </c>
      <c r="MT20" s="19">
        <v>919</v>
      </c>
      <c r="MU20" s="72" t="s">
        <v>607</v>
      </c>
      <c r="MV20" s="24">
        <v>27.5</v>
      </c>
      <c r="MW20" s="16"/>
      <c r="MX20" s="59"/>
      <c r="MY20" s="126"/>
      <c r="MZ20" s="20">
        <v>13</v>
      </c>
      <c r="NA20" s="19">
        <v>909</v>
      </c>
      <c r="NB20" s="17">
        <v>42210</v>
      </c>
      <c r="NC20" s="19">
        <v>909</v>
      </c>
      <c r="ND20" s="72" t="s">
        <v>604</v>
      </c>
      <c r="NE20" s="24">
        <v>27.5</v>
      </c>
      <c r="NF20" s="16"/>
      <c r="NG20" s="59"/>
      <c r="NH20" s="126"/>
      <c r="NI20" s="20">
        <v>13</v>
      </c>
      <c r="NJ20" s="19">
        <v>943.76</v>
      </c>
      <c r="NK20" s="17">
        <v>42210</v>
      </c>
      <c r="NL20" s="19">
        <v>943.76</v>
      </c>
      <c r="NM20" s="316" t="s">
        <v>605</v>
      </c>
      <c r="NN20" s="24">
        <v>27</v>
      </c>
      <c r="NO20" s="16"/>
      <c r="NP20" s="59"/>
      <c r="NQ20" s="126"/>
      <c r="NR20" s="20">
        <v>13</v>
      </c>
      <c r="NS20" s="19">
        <v>1022</v>
      </c>
      <c r="NT20" s="17"/>
      <c r="NU20" s="19"/>
      <c r="NV20" s="72"/>
      <c r="NW20" s="24"/>
      <c r="NX20" s="16"/>
      <c r="NY20" s="59"/>
      <c r="NZ20" s="126"/>
      <c r="OA20" s="20">
        <v>13</v>
      </c>
      <c r="OB20" s="19">
        <v>911.11</v>
      </c>
      <c r="OC20" s="17">
        <v>42213</v>
      </c>
      <c r="OD20" s="19">
        <v>911.11</v>
      </c>
      <c r="OE20" s="72" t="s">
        <v>612</v>
      </c>
      <c r="OF20" s="24">
        <v>28.5</v>
      </c>
      <c r="OH20" s="7"/>
      <c r="OI20" s="2"/>
      <c r="OJ20" s="20">
        <v>13</v>
      </c>
      <c r="OK20" s="19">
        <v>953.74</v>
      </c>
      <c r="OL20" s="17">
        <v>42213</v>
      </c>
      <c r="OM20" s="19">
        <v>953.74</v>
      </c>
      <c r="ON20" s="72" t="s">
        <v>614</v>
      </c>
      <c r="OO20" s="24">
        <v>28.5</v>
      </c>
      <c r="OQ20" s="7"/>
      <c r="OR20" s="2"/>
      <c r="OS20" s="20">
        <v>13</v>
      </c>
      <c r="OT20" s="19">
        <v>923.36</v>
      </c>
      <c r="OU20" s="17">
        <v>42214</v>
      </c>
      <c r="OV20" s="19">
        <v>923.36</v>
      </c>
      <c r="OW20" s="72" t="s">
        <v>617</v>
      </c>
      <c r="OX20" s="24">
        <v>28.5</v>
      </c>
      <c r="OZ20" s="7"/>
      <c r="PA20" s="2"/>
      <c r="PB20" s="20">
        <v>13</v>
      </c>
      <c r="PC20" s="19">
        <v>935.8</v>
      </c>
      <c r="PD20" s="17">
        <v>42214</v>
      </c>
      <c r="PE20" s="19">
        <v>935.8</v>
      </c>
      <c r="PF20" s="72" t="s">
        <v>623</v>
      </c>
      <c r="PG20" s="24">
        <v>27.3</v>
      </c>
      <c r="PI20" s="7"/>
      <c r="PJ20" s="2"/>
      <c r="PK20" s="20">
        <v>13</v>
      </c>
      <c r="PL20" s="19">
        <v>949.8</v>
      </c>
      <c r="PM20" s="17">
        <v>42215</v>
      </c>
      <c r="PN20" s="19">
        <v>949.8</v>
      </c>
      <c r="PO20" s="72" t="s">
        <v>627</v>
      </c>
      <c r="PP20" s="24">
        <v>28.5</v>
      </c>
      <c r="PR20" s="7"/>
      <c r="PS20" s="2"/>
      <c r="PT20" s="20">
        <v>13</v>
      </c>
      <c r="PU20" s="19">
        <v>894.33</v>
      </c>
      <c r="PV20" s="17">
        <v>42215</v>
      </c>
      <c r="PW20" s="19">
        <v>894.33</v>
      </c>
      <c r="PX20" s="72" t="s">
        <v>620</v>
      </c>
      <c r="PY20" s="24">
        <v>28.5</v>
      </c>
      <c r="QA20" s="7"/>
      <c r="QB20" s="2"/>
      <c r="QC20" s="20">
        <v>13</v>
      </c>
      <c r="QD20" s="19">
        <v>958.9</v>
      </c>
      <c r="QE20" s="17">
        <v>42216</v>
      </c>
      <c r="QF20" s="19">
        <v>958.9</v>
      </c>
      <c r="QG20" s="72" t="s">
        <v>629</v>
      </c>
      <c r="QH20" s="24">
        <v>28.5</v>
      </c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13"/>
      <c r="RP20" s="416"/>
      <c r="RQ20" s="414"/>
      <c r="RR20" s="415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 xml:space="preserve">SMITHFEILD  FARMLAND </v>
      </c>
      <c r="C21" s="16" t="str">
        <f t="shared" si="17"/>
        <v>Farmaland</v>
      </c>
      <c r="D21" s="125" t="str">
        <f>FJ5</f>
        <v>PED. 5002937</v>
      </c>
      <c r="E21" s="162">
        <f t="shared" si="17"/>
        <v>42197</v>
      </c>
      <c r="F21" s="77">
        <f t="shared" si="17"/>
        <v>18213.78</v>
      </c>
      <c r="G21" s="15">
        <f t="shared" si="17"/>
        <v>20</v>
      </c>
      <c r="H21" s="65">
        <f t="shared" si="17"/>
        <v>18231.28</v>
      </c>
      <c r="I21" s="18">
        <f t="shared" si="17"/>
        <v>-17.5</v>
      </c>
      <c r="K21" s="7"/>
      <c r="L21" s="2"/>
      <c r="M21" s="20">
        <v>14</v>
      </c>
      <c r="N21" s="19">
        <v>842.18</v>
      </c>
      <c r="O21" s="17">
        <v>42186</v>
      </c>
      <c r="P21" s="19">
        <v>842.18</v>
      </c>
      <c r="Q21" s="659" t="s">
        <v>473</v>
      </c>
      <c r="R21" s="272">
        <v>26.5</v>
      </c>
      <c r="S21" s="16"/>
      <c r="T21" s="59"/>
      <c r="U21" s="126"/>
      <c r="V21" s="20">
        <v>14</v>
      </c>
      <c r="W21" s="19">
        <v>814.97</v>
      </c>
      <c r="X21" s="17">
        <v>42188</v>
      </c>
      <c r="Y21" s="19">
        <v>814.97</v>
      </c>
      <c r="Z21" s="72" t="s">
        <v>477</v>
      </c>
      <c r="AA21" s="24">
        <v>26.5</v>
      </c>
      <c r="AB21" s="16"/>
      <c r="AC21" s="59"/>
      <c r="AD21" s="126"/>
      <c r="AE21" s="20">
        <v>14</v>
      </c>
      <c r="AF21" s="19">
        <v>863.1</v>
      </c>
      <c r="AG21" s="17">
        <v>42187</v>
      </c>
      <c r="AH21" s="19">
        <v>863.1</v>
      </c>
      <c r="AI21" s="72" t="s">
        <v>478</v>
      </c>
      <c r="AJ21" s="24">
        <v>26</v>
      </c>
      <c r="AK21" s="16"/>
      <c r="AL21" s="59"/>
      <c r="AM21" s="126"/>
      <c r="AN21" s="20"/>
      <c r="AO21" s="19"/>
      <c r="AP21" s="17"/>
      <c r="AQ21" s="19"/>
      <c r="AR21" s="72"/>
      <c r="AS21" s="24"/>
      <c r="AT21" s="16"/>
      <c r="AU21" s="59"/>
      <c r="AV21" s="175"/>
      <c r="AW21" s="20">
        <v>14</v>
      </c>
      <c r="AX21" s="19">
        <v>946.6</v>
      </c>
      <c r="AY21" s="110">
        <v>42188</v>
      </c>
      <c r="AZ21" s="19">
        <v>946.6</v>
      </c>
      <c r="BA21" s="129" t="s">
        <v>484</v>
      </c>
      <c r="BB21" s="108">
        <v>26.5</v>
      </c>
      <c r="BC21" s="16"/>
      <c r="BD21" s="59"/>
      <c r="BE21" s="126"/>
      <c r="BF21" s="20">
        <v>14</v>
      </c>
      <c r="BG21" s="19">
        <v>920.8</v>
      </c>
      <c r="BH21" s="17">
        <v>42188</v>
      </c>
      <c r="BI21" s="19">
        <v>920.8</v>
      </c>
      <c r="BJ21" s="530" t="s">
        <v>489</v>
      </c>
      <c r="BK21" s="160">
        <v>26.5</v>
      </c>
      <c r="BL21" s="16"/>
      <c r="BM21" s="59"/>
      <c r="BN21" s="183"/>
      <c r="BO21" s="20">
        <v>14</v>
      </c>
      <c r="BP21" s="19">
        <v>944.4</v>
      </c>
      <c r="BQ21" s="17">
        <v>42189</v>
      </c>
      <c r="BR21" s="19">
        <v>944.4</v>
      </c>
      <c r="BS21" s="72" t="s">
        <v>491</v>
      </c>
      <c r="BT21" s="24">
        <v>26.5</v>
      </c>
      <c r="BU21" s="16"/>
      <c r="BV21" s="59"/>
      <c r="BW21" s="183"/>
      <c r="BX21" s="20">
        <v>14</v>
      </c>
      <c r="BY21" s="19">
        <v>950</v>
      </c>
      <c r="BZ21" s="669">
        <v>42191</v>
      </c>
      <c r="CA21" s="670">
        <v>950</v>
      </c>
      <c r="CB21" s="72" t="s">
        <v>507</v>
      </c>
      <c r="CC21" s="24">
        <v>26.3</v>
      </c>
      <c r="CD21" s="16"/>
      <c r="CE21" s="59"/>
      <c r="CF21" s="183"/>
      <c r="CG21" s="20">
        <v>14</v>
      </c>
      <c r="CH21" s="19">
        <v>915.3</v>
      </c>
      <c r="CI21" s="17">
        <v>42191</v>
      </c>
      <c r="CJ21" s="19">
        <v>915.3</v>
      </c>
      <c r="CK21" s="448" t="s">
        <v>501</v>
      </c>
      <c r="CL21" s="24">
        <v>26.5</v>
      </c>
      <c r="CM21" s="16"/>
      <c r="CN21" s="59"/>
      <c r="CO21" s="126"/>
      <c r="CP21" s="20">
        <v>14</v>
      </c>
      <c r="CQ21" s="19">
        <v>743.31</v>
      </c>
      <c r="CR21" s="17">
        <v>42189</v>
      </c>
      <c r="CS21" s="19">
        <v>743.31</v>
      </c>
      <c r="CT21" s="333" t="s">
        <v>497</v>
      </c>
      <c r="CU21" s="24">
        <v>26.5</v>
      </c>
      <c r="CV21" s="16"/>
      <c r="CW21" s="59"/>
      <c r="CX21" s="126"/>
      <c r="CY21" s="20">
        <v>14</v>
      </c>
      <c r="CZ21" s="205">
        <v>900.68</v>
      </c>
      <c r="DA21" s="17">
        <v>42192</v>
      </c>
      <c r="DB21" s="205">
        <v>900.68</v>
      </c>
      <c r="DC21" s="43" t="s">
        <v>505</v>
      </c>
      <c r="DD21" s="24">
        <v>25.5</v>
      </c>
      <c r="DE21" s="16"/>
      <c r="DF21" s="59"/>
      <c r="DG21" s="126"/>
      <c r="DH21" s="20">
        <v>14</v>
      </c>
      <c r="DI21" s="19">
        <v>951.47</v>
      </c>
      <c r="DJ21" s="17">
        <v>42192</v>
      </c>
      <c r="DK21" s="19">
        <v>951.47</v>
      </c>
      <c r="DL21" s="43" t="s">
        <v>508</v>
      </c>
      <c r="DM21" s="24">
        <v>25.5</v>
      </c>
      <c r="DN21" s="16"/>
      <c r="DO21" s="59"/>
      <c r="DP21" s="126"/>
      <c r="DQ21" s="20">
        <v>14</v>
      </c>
      <c r="DR21" s="30">
        <v>884.35</v>
      </c>
      <c r="DS21" s="58">
        <v>42193</v>
      </c>
      <c r="DT21" s="30">
        <v>884.35</v>
      </c>
      <c r="DU21" s="79" t="s">
        <v>513</v>
      </c>
      <c r="DV21" s="24">
        <v>25.5</v>
      </c>
      <c r="DW21" s="16"/>
      <c r="DX21" s="59"/>
      <c r="DY21" s="126"/>
      <c r="DZ21" s="20">
        <v>14</v>
      </c>
      <c r="EA21" s="30">
        <v>942.6</v>
      </c>
      <c r="EB21" s="58">
        <v>42194</v>
      </c>
      <c r="EC21" s="30">
        <v>942.6</v>
      </c>
      <c r="ED21" s="79" t="s">
        <v>516</v>
      </c>
      <c r="EE21" s="24">
        <v>25</v>
      </c>
      <c r="EF21" s="16"/>
      <c r="EG21" s="59"/>
      <c r="EH21" s="126"/>
      <c r="EI21" s="20">
        <v>14</v>
      </c>
      <c r="EJ21" s="19">
        <v>930.8</v>
      </c>
      <c r="EK21" s="17">
        <v>42195</v>
      </c>
      <c r="EL21" s="19">
        <v>930.8</v>
      </c>
      <c r="EM21" s="43" t="s">
        <v>521</v>
      </c>
      <c r="EN21" s="24">
        <v>25</v>
      </c>
      <c r="EO21" s="16"/>
      <c r="EP21" s="59"/>
      <c r="EQ21" s="126"/>
      <c r="ER21" s="20">
        <v>14</v>
      </c>
      <c r="ES21" s="19">
        <v>923.5</v>
      </c>
      <c r="ET21" s="17">
        <v>42196</v>
      </c>
      <c r="EU21" s="19">
        <v>923.5</v>
      </c>
      <c r="EV21" s="79" t="s">
        <v>524</v>
      </c>
      <c r="EW21" s="24">
        <v>25</v>
      </c>
      <c r="EX21" s="16"/>
      <c r="EY21" s="59"/>
      <c r="EZ21" s="126"/>
      <c r="FA21" s="20"/>
      <c r="FB21" s="19"/>
      <c r="FC21" s="17"/>
      <c r="FD21" s="19"/>
      <c r="FE21" s="43"/>
      <c r="FF21" s="24"/>
      <c r="FG21" s="16"/>
      <c r="FH21" s="59"/>
      <c r="FI21" s="126"/>
      <c r="FJ21" s="20">
        <v>14</v>
      </c>
      <c r="FK21" s="30">
        <v>940.59</v>
      </c>
      <c r="FL21" s="58">
        <v>42197</v>
      </c>
      <c r="FM21" s="30">
        <v>940.59</v>
      </c>
      <c r="FN21" s="79" t="s">
        <v>528</v>
      </c>
      <c r="FO21" s="24">
        <v>25</v>
      </c>
      <c r="FP21" s="16"/>
      <c r="FQ21" s="59"/>
      <c r="FR21" s="126"/>
      <c r="FS21" s="20">
        <v>14</v>
      </c>
      <c r="FT21" s="30">
        <v>886.3</v>
      </c>
      <c r="FU21" s="58">
        <v>42197</v>
      </c>
      <c r="FV21" s="30">
        <v>886.3</v>
      </c>
      <c r="FW21" s="79" t="s">
        <v>531</v>
      </c>
      <c r="FX21" s="24">
        <v>25</v>
      </c>
      <c r="FY21" s="16"/>
      <c r="FZ21" s="59"/>
      <c r="GA21" s="126"/>
      <c r="GB21" s="20">
        <v>14</v>
      </c>
      <c r="GC21" s="19">
        <v>890.25</v>
      </c>
      <c r="GD21" s="17">
        <v>42199</v>
      </c>
      <c r="GE21" s="19">
        <v>890.25</v>
      </c>
      <c r="GF21" s="369" t="s">
        <v>536</v>
      </c>
      <c r="GG21" s="24">
        <v>25</v>
      </c>
      <c r="GH21" s="16"/>
      <c r="GI21" s="135"/>
      <c r="GJ21" s="126"/>
      <c r="GK21" s="20">
        <v>14</v>
      </c>
      <c r="GL21" s="19">
        <v>864.4</v>
      </c>
      <c r="GM21" s="17">
        <v>42199</v>
      </c>
      <c r="GN21" s="19">
        <v>864.4</v>
      </c>
      <c r="GO21" s="72" t="s">
        <v>538</v>
      </c>
      <c r="GP21" s="24">
        <v>25</v>
      </c>
      <c r="GQ21" s="16"/>
      <c r="GR21" s="59"/>
      <c r="GS21" s="126"/>
      <c r="GT21" s="20">
        <v>14</v>
      </c>
      <c r="GU21" s="19">
        <v>926.08</v>
      </c>
      <c r="GV21" s="17">
        <v>42200</v>
      </c>
      <c r="GW21" s="19">
        <v>926.08</v>
      </c>
      <c r="GX21" s="72" t="s">
        <v>541</v>
      </c>
      <c r="GY21" s="24">
        <v>25</v>
      </c>
      <c r="GZ21" s="16"/>
      <c r="HA21" s="59"/>
      <c r="HB21" s="126"/>
      <c r="HC21" s="20">
        <v>14</v>
      </c>
      <c r="HD21" s="19">
        <v>953.4</v>
      </c>
      <c r="HE21" s="17">
        <v>42201</v>
      </c>
      <c r="HF21" s="19">
        <v>953.4</v>
      </c>
      <c r="HG21" s="72" t="s">
        <v>552</v>
      </c>
      <c r="HH21" s="24">
        <v>25</v>
      </c>
      <c r="HI21" s="16"/>
      <c r="HJ21" s="135"/>
      <c r="HK21" s="126"/>
      <c r="HL21" s="20">
        <v>14</v>
      </c>
      <c r="HM21" s="19">
        <v>911.11</v>
      </c>
      <c r="HN21" s="17">
        <v>42201</v>
      </c>
      <c r="HO21" s="19">
        <v>911.11</v>
      </c>
      <c r="HP21" s="72" t="s">
        <v>543</v>
      </c>
      <c r="HQ21" s="24">
        <v>25</v>
      </c>
      <c r="HR21" s="16"/>
      <c r="HS21" s="135"/>
      <c r="HT21" s="126"/>
      <c r="HU21" s="20">
        <v>14</v>
      </c>
      <c r="HV21" s="19">
        <v>932.6</v>
      </c>
      <c r="HW21" s="17">
        <v>42202</v>
      </c>
      <c r="HX21" s="19">
        <v>932.6</v>
      </c>
      <c r="HY21" s="72" t="s">
        <v>555</v>
      </c>
      <c r="HZ21" s="24">
        <v>25</v>
      </c>
      <c r="IA21" s="16"/>
      <c r="IB21" s="135"/>
      <c r="IC21" s="126"/>
      <c r="ID21" s="20">
        <v>14</v>
      </c>
      <c r="IE21" s="19">
        <v>884.56</v>
      </c>
      <c r="IF21" s="17">
        <v>42203</v>
      </c>
      <c r="IG21" s="19">
        <v>884.56</v>
      </c>
      <c r="IH21" s="72" t="s">
        <v>561</v>
      </c>
      <c r="II21" s="24">
        <v>25</v>
      </c>
      <c r="IJ21" s="16"/>
      <c r="IK21" s="59"/>
      <c r="IL21" s="126"/>
      <c r="IM21" s="20">
        <v>14</v>
      </c>
      <c r="IN21" s="19">
        <v>915.3</v>
      </c>
      <c r="IO21" s="17">
        <v>42203</v>
      </c>
      <c r="IP21" s="19">
        <v>915.3</v>
      </c>
      <c r="IQ21" s="72" t="s">
        <v>560</v>
      </c>
      <c r="IR21" s="24">
        <v>25</v>
      </c>
      <c r="IS21" s="16"/>
      <c r="IT21" s="59"/>
      <c r="IU21" s="126"/>
      <c r="IV21" s="20">
        <v>14</v>
      </c>
      <c r="IW21" s="19">
        <v>935.3</v>
      </c>
      <c r="IX21" s="110">
        <v>42203</v>
      </c>
      <c r="IY21" s="19">
        <v>935.3</v>
      </c>
      <c r="IZ21" s="129" t="s">
        <v>573</v>
      </c>
      <c r="JA21" s="108">
        <v>25</v>
      </c>
      <c r="JB21" s="16"/>
      <c r="JC21" s="59"/>
      <c r="JD21" s="126"/>
      <c r="JE21" s="20">
        <v>14</v>
      </c>
      <c r="JF21" s="19">
        <v>953</v>
      </c>
      <c r="JG21" s="17">
        <v>42203</v>
      </c>
      <c r="JH21" s="19">
        <v>953</v>
      </c>
      <c r="JI21" s="530" t="s">
        <v>563</v>
      </c>
      <c r="JJ21" s="24">
        <v>25</v>
      </c>
      <c r="JK21" s="16"/>
      <c r="JL21" s="59"/>
      <c r="JM21" s="210"/>
      <c r="JN21" s="20">
        <v>14</v>
      </c>
      <c r="JO21" s="19">
        <v>941.5</v>
      </c>
      <c r="JP21" s="17"/>
      <c r="JQ21" s="19"/>
      <c r="JR21" s="72"/>
      <c r="JS21" s="24"/>
      <c r="JT21" s="16"/>
      <c r="JU21" s="59"/>
      <c r="JV21" s="283"/>
      <c r="JW21" s="20"/>
      <c r="JX21" s="19"/>
      <c r="JY21" s="17"/>
      <c r="JZ21" s="19"/>
      <c r="KA21" s="72"/>
      <c r="KB21" s="24"/>
      <c r="KC21" s="16"/>
      <c r="KD21" s="59"/>
      <c r="KE21" s="126"/>
      <c r="KF21" s="20">
        <v>14</v>
      </c>
      <c r="KG21" s="205">
        <v>831.8</v>
      </c>
      <c r="KH21" s="110">
        <v>42206</v>
      </c>
      <c r="KI21" s="205">
        <v>831.8</v>
      </c>
      <c r="KJ21" s="129" t="s">
        <v>575</v>
      </c>
      <c r="KK21" s="108">
        <v>25.5</v>
      </c>
      <c r="KL21" s="16"/>
      <c r="KM21" s="59"/>
      <c r="KN21" s="126"/>
      <c r="KO21" s="20">
        <v>14</v>
      </c>
      <c r="KP21" s="205">
        <v>823.13</v>
      </c>
      <c r="KQ21" s="17">
        <v>42206</v>
      </c>
      <c r="KR21" s="205">
        <v>823.13</v>
      </c>
      <c r="KS21" s="72" t="s">
        <v>577</v>
      </c>
      <c r="KT21" s="24">
        <v>25.5</v>
      </c>
      <c r="KU21" s="16"/>
      <c r="KV21" s="59"/>
      <c r="KW21" s="126"/>
      <c r="KX21" s="20">
        <v>14</v>
      </c>
      <c r="KY21" s="19">
        <v>845.35</v>
      </c>
      <c r="KZ21" s="17">
        <v>42206</v>
      </c>
      <c r="LA21" s="19">
        <v>845.35</v>
      </c>
      <c r="LB21" s="72" t="s">
        <v>579</v>
      </c>
      <c r="LC21" s="24">
        <v>25.5</v>
      </c>
      <c r="LD21" s="16"/>
      <c r="LE21" s="59"/>
      <c r="LF21" s="126"/>
      <c r="LG21" s="20">
        <v>14</v>
      </c>
      <c r="LH21" s="205">
        <v>955.56</v>
      </c>
      <c r="LI21" s="17">
        <v>42207</v>
      </c>
      <c r="LJ21" s="205">
        <v>955.56</v>
      </c>
      <c r="LK21" s="72" t="s">
        <v>588</v>
      </c>
      <c r="LL21" s="24">
        <v>25.5</v>
      </c>
      <c r="LM21" s="16"/>
      <c r="LN21" s="59"/>
      <c r="LO21" s="126"/>
      <c r="LP21" s="20">
        <v>14</v>
      </c>
      <c r="LQ21" s="19">
        <v>920.8</v>
      </c>
      <c r="LR21" s="17">
        <v>42208</v>
      </c>
      <c r="LS21" s="19">
        <v>920.8</v>
      </c>
      <c r="LT21" s="72" t="s">
        <v>594</v>
      </c>
      <c r="LU21" s="24">
        <v>26.5</v>
      </c>
      <c r="LV21" s="16"/>
      <c r="LW21" s="59"/>
      <c r="LX21" s="126"/>
      <c r="LY21" s="20">
        <v>14</v>
      </c>
      <c r="LZ21" s="19">
        <v>813.15</v>
      </c>
      <c r="MA21" s="17">
        <v>42208</v>
      </c>
      <c r="MB21" s="19">
        <v>813.15</v>
      </c>
      <c r="MC21" s="530" t="s">
        <v>589</v>
      </c>
      <c r="MD21" s="24">
        <v>26.5</v>
      </c>
      <c r="ME21" s="16"/>
      <c r="MF21" s="59"/>
      <c r="MG21" s="126"/>
      <c r="MH21" s="20">
        <v>14</v>
      </c>
      <c r="MI21" s="19">
        <v>916.3</v>
      </c>
      <c r="MJ21" s="17">
        <v>42209</v>
      </c>
      <c r="MK21" s="19">
        <v>916.3</v>
      </c>
      <c r="ML21" s="72" t="s">
        <v>601</v>
      </c>
      <c r="MM21" s="24">
        <v>27</v>
      </c>
      <c r="MN21" s="16"/>
      <c r="MO21" s="59"/>
      <c r="MP21" s="126"/>
      <c r="MQ21" s="20">
        <v>14</v>
      </c>
      <c r="MR21" s="19">
        <v>939.8</v>
      </c>
      <c r="MS21" s="17">
        <v>42210</v>
      </c>
      <c r="MT21" s="19">
        <v>939.8</v>
      </c>
      <c r="MU21" s="72" t="s">
        <v>607</v>
      </c>
      <c r="MV21" s="24">
        <v>27.5</v>
      </c>
      <c r="MW21" s="16"/>
      <c r="MX21" s="59"/>
      <c r="MY21" s="126"/>
      <c r="MZ21" s="20">
        <v>14</v>
      </c>
      <c r="NA21" s="19">
        <v>908.1</v>
      </c>
      <c r="NB21" s="17">
        <v>42210</v>
      </c>
      <c r="NC21" s="19">
        <v>908.1</v>
      </c>
      <c r="ND21" s="72" t="s">
        <v>604</v>
      </c>
      <c r="NE21" s="24">
        <v>27.5</v>
      </c>
      <c r="NF21" s="16"/>
      <c r="NG21" s="59"/>
      <c r="NH21" s="126"/>
      <c r="NI21" s="20">
        <v>14</v>
      </c>
      <c r="NJ21" s="19">
        <v>951.02</v>
      </c>
      <c r="NK21" s="17">
        <v>42210</v>
      </c>
      <c r="NL21" s="19">
        <v>951.02</v>
      </c>
      <c r="NM21" s="316" t="s">
        <v>605</v>
      </c>
      <c r="NN21" s="24">
        <v>27</v>
      </c>
      <c r="NO21" s="16"/>
      <c r="NP21" s="59"/>
      <c r="NQ21" s="126"/>
      <c r="NR21" s="20">
        <v>14</v>
      </c>
      <c r="NS21" s="19">
        <v>974</v>
      </c>
      <c r="NT21" s="17"/>
      <c r="NU21" s="19"/>
      <c r="NV21" s="72"/>
      <c r="NW21" s="24"/>
      <c r="NX21" s="16"/>
      <c r="NY21" s="59"/>
      <c r="NZ21" s="126"/>
      <c r="OA21" s="20">
        <v>14</v>
      </c>
      <c r="OB21" s="19">
        <v>907.48</v>
      </c>
      <c r="OC21" s="17">
        <v>42213</v>
      </c>
      <c r="OD21" s="19">
        <v>907.48</v>
      </c>
      <c r="OE21" s="72" t="s">
        <v>612</v>
      </c>
      <c r="OF21" s="24">
        <v>28.5</v>
      </c>
      <c r="OH21" s="7"/>
      <c r="OI21" s="2"/>
      <c r="OJ21" s="20">
        <v>14</v>
      </c>
      <c r="OK21" s="19">
        <v>907.28</v>
      </c>
      <c r="OL21" s="17">
        <v>42213</v>
      </c>
      <c r="OM21" s="19">
        <v>907.28</v>
      </c>
      <c r="ON21" s="72" t="s">
        <v>614</v>
      </c>
      <c r="OO21" s="24">
        <v>28.5</v>
      </c>
      <c r="OQ21" s="7"/>
      <c r="OR21" s="2"/>
      <c r="OS21" s="20">
        <v>14</v>
      </c>
      <c r="OT21" s="19">
        <v>912.47</v>
      </c>
      <c r="OU21" s="17">
        <v>42214</v>
      </c>
      <c r="OV21" s="19">
        <v>912.47</v>
      </c>
      <c r="OW21" s="72" t="s">
        <v>617</v>
      </c>
      <c r="OX21" s="24">
        <v>28.5</v>
      </c>
      <c r="OZ21" s="7"/>
      <c r="PA21" s="2"/>
      <c r="PB21" s="20">
        <v>14</v>
      </c>
      <c r="PC21" s="19">
        <v>947.1</v>
      </c>
      <c r="PD21" s="17">
        <v>42214</v>
      </c>
      <c r="PE21" s="19">
        <v>947.1</v>
      </c>
      <c r="PF21" s="72" t="s">
        <v>623</v>
      </c>
      <c r="PG21" s="24">
        <v>27.3</v>
      </c>
      <c r="PI21" s="7"/>
      <c r="PJ21" s="2"/>
      <c r="PK21" s="20">
        <v>14</v>
      </c>
      <c r="PL21" s="19">
        <v>948</v>
      </c>
      <c r="PM21" s="17">
        <v>42215</v>
      </c>
      <c r="PN21" s="19">
        <v>948</v>
      </c>
      <c r="PO21" s="72" t="s">
        <v>627</v>
      </c>
      <c r="PP21" s="24">
        <v>28.5</v>
      </c>
      <c r="PR21" s="7"/>
      <c r="PS21" s="2"/>
      <c r="PT21" s="20">
        <v>14</v>
      </c>
      <c r="PU21" s="19">
        <v>897.05</v>
      </c>
      <c r="PV21" s="17">
        <v>42215</v>
      </c>
      <c r="PW21" s="19">
        <v>897.05</v>
      </c>
      <c r="PX21" s="72" t="s">
        <v>620</v>
      </c>
      <c r="PY21" s="24">
        <v>28.5</v>
      </c>
      <c r="QA21" s="7"/>
      <c r="QB21" s="2"/>
      <c r="QC21" s="20">
        <v>14</v>
      </c>
      <c r="QD21" s="19">
        <v>954.4</v>
      </c>
      <c r="QE21" s="17">
        <v>42216</v>
      </c>
      <c r="QF21" s="19">
        <v>954.4</v>
      </c>
      <c r="QG21" s="72" t="s">
        <v>629</v>
      </c>
      <c r="QH21" s="24">
        <v>28.5</v>
      </c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5002936</v>
      </c>
      <c r="E22" s="162">
        <f t="shared" si="18"/>
        <v>42197</v>
      </c>
      <c r="F22" s="77">
        <f t="shared" si="18"/>
        <v>19340.2</v>
      </c>
      <c r="G22" s="15">
        <f t="shared" si="18"/>
        <v>21</v>
      </c>
      <c r="H22" s="65">
        <f t="shared" si="18"/>
        <v>19373.8</v>
      </c>
      <c r="I22" s="18">
        <f t="shared" si="18"/>
        <v>-33.599999999998545</v>
      </c>
      <c r="K22" s="7"/>
      <c r="L22" s="2"/>
      <c r="M22" s="20">
        <v>15</v>
      </c>
      <c r="N22" s="19">
        <v>748.75</v>
      </c>
      <c r="O22" s="17">
        <v>42186</v>
      </c>
      <c r="P22" s="19">
        <v>748.75</v>
      </c>
      <c r="Q22" s="659" t="s">
        <v>473</v>
      </c>
      <c r="R22" s="272">
        <v>26.5</v>
      </c>
      <c r="S22" s="16"/>
      <c r="T22" s="59"/>
      <c r="U22" s="126"/>
      <c r="V22" s="20">
        <v>15</v>
      </c>
      <c r="W22" s="661">
        <v>826.76</v>
      </c>
      <c r="X22" s="17">
        <v>42187</v>
      </c>
      <c r="Y22" s="19">
        <v>826.76</v>
      </c>
      <c r="Z22" s="72" t="s">
        <v>482</v>
      </c>
      <c r="AA22" s="24">
        <v>26.5</v>
      </c>
      <c r="AB22" s="16"/>
      <c r="AC22" s="59"/>
      <c r="AD22" s="126"/>
      <c r="AE22" s="20">
        <v>15</v>
      </c>
      <c r="AF22" s="19">
        <v>832.8</v>
      </c>
      <c r="AG22" s="17">
        <v>42187</v>
      </c>
      <c r="AH22" s="19">
        <v>832.8</v>
      </c>
      <c r="AI22" s="72" t="s">
        <v>478</v>
      </c>
      <c r="AJ22" s="24">
        <v>26</v>
      </c>
      <c r="AK22" s="16"/>
      <c r="AL22" s="59"/>
      <c r="AM22" s="126"/>
      <c r="AN22" s="20"/>
      <c r="AO22" s="19"/>
      <c r="AP22" s="17"/>
      <c r="AQ22" s="19"/>
      <c r="AR22" s="72"/>
      <c r="AS22" s="24"/>
      <c r="AT22" s="16"/>
      <c r="AU22" s="59"/>
      <c r="AV22" s="175"/>
      <c r="AW22" s="20">
        <v>15</v>
      </c>
      <c r="AX22" s="19">
        <v>946.2</v>
      </c>
      <c r="AY22" s="110">
        <v>42188</v>
      </c>
      <c r="AZ22" s="19">
        <v>946.2</v>
      </c>
      <c r="BA22" s="129" t="s">
        <v>484</v>
      </c>
      <c r="BB22" s="108">
        <v>26.5</v>
      </c>
      <c r="BC22" s="16"/>
      <c r="BD22" s="59"/>
      <c r="BE22" s="126"/>
      <c r="BF22" s="20">
        <v>15</v>
      </c>
      <c r="BG22" s="19">
        <v>941.7</v>
      </c>
      <c r="BH22" s="17">
        <v>42188</v>
      </c>
      <c r="BI22" s="19">
        <v>941.7</v>
      </c>
      <c r="BJ22" s="530" t="s">
        <v>489</v>
      </c>
      <c r="BK22" s="160">
        <v>26.5</v>
      </c>
      <c r="BL22" s="16"/>
      <c r="BM22" s="59"/>
      <c r="BN22" s="183"/>
      <c r="BO22" s="20">
        <v>15</v>
      </c>
      <c r="BP22" s="19">
        <v>911.7</v>
      </c>
      <c r="BQ22" s="17">
        <v>42189</v>
      </c>
      <c r="BR22" s="19">
        <v>911.7</v>
      </c>
      <c r="BS22" s="72" t="s">
        <v>491</v>
      </c>
      <c r="BT22" s="24">
        <v>26.5</v>
      </c>
      <c r="BU22" s="16"/>
      <c r="BV22" s="59"/>
      <c r="BW22" s="183"/>
      <c r="BX22" s="20">
        <v>15</v>
      </c>
      <c r="BY22" s="19">
        <v>956</v>
      </c>
      <c r="BZ22" s="669">
        <v>42191</v>
      </c>
      <c r="CA22" s="670">
        <v>956</v>
      </c>
      <c r="CB22" s="72" t="s">
        <v>507</v>
      </c>
      <c r="CC22" s="24">
        <v>26.3</v>
      </c>
      <c r="CD22" s="16"/>
      <c r="CE22" s="59"/>
      <c r="CF22" s="183"/>
      <c r="CG22" s="20">
        <v>15</v>
      </c>
      <c r="CH22" s="19">
        <v>916.7</v>
      </c>
      <c r="CI22" s="17">
        <v>42191</v>
      </c>
      <c r="CJ22" s="19">
        <v>916.7</v>
      </c>
      <c r="CK22" s="448" t="s">
        <v>501</v>
      </c>
      <c r="CL22" s="24">
        <v>26.5</v>
      </c>
      <c r="CM22" s="16"/>
      <c r="CN22" s="59"/>
      <c r="CO22" s="126"/>
      <c r="CP22" s="20">
        <v>15</v>
      </c>
      <c r="CQ22" s="19">
        <v>824.94</v>
      </c>
      <c r="CR22" s="17">
        <v>42189</v>
      </c>
      <c r="CS22" s="19">
        <v>824.94</v>
      </c>
      <c r="CT22" s="333" t="s">
        <v>497</v>
      </c>
      <c r="CU22" s="24">
        <v>26.5</v>
      </c>
      <c r="CV22" s="16"/>
      <c r="CW22" s="59"/>
      <c r="CX22" s="126"/>
      <c r="CY22" s="20">
        <v>15</v>
      </c>
      <c r="CZ22" s="205">
        <v>913.38</v>
      </c>
      <c r="DA22" s="17">
        <v>42192</v>
      </c>
      <c r="DB22" s="205">
        <v>913.38</v>
      </c>
      <c r="DC22" s="43" t="s">
        <v>505</v>
      </c>
      <c r="DD22" s="24">
        <v>25.5</v>
      </c>
      <c r="DE22" s="16"/>
      <c r="DF22" s="59"/>
      <c r="DG22" s="126"/>
      <c r="DH22" s="20">
        <v>15</v>
      </c>
      <c r="DI22" s="19">
        <v>920.63</v>
      </c>
      <c r="DJ22" s="17">
        <v>42192</v>
      </c>
      <c r="DK22" s="19">
        <v>920.63</v>
      </c>
      <c r="DL22" s="43" t="s">
        <v>508</v>
      </c>
      <c r="DM22" s="24">
        <v>25.5</v>
      </c>
      <c r="DN22" s="16"/>
      <c r="DO22" s="59"/>
      <c r="DP22" s="126"/>
      <c r="DQ22" s="20">
        <v>15</v>
      </c>
      <c r="DR22" s="30">
        <v>910.66</v>
      </c>
      <c r="DS22" s="58">
        <v>42193</v>
      </c>
      <c r="DT22" s="30">
        <v>910.66</v>
      </c>
      <c r="DU22" s="79" t="s">
        <v>513</v>
      </c>
      <c r="DV22" s="24">
        <v>25.5</v>
      </c>
      <c r="DW22" s="16"/>
      <c r="DX22" s="59"/>
      <c r="DY22" s="126"/>
      <c r="DZ22" s="20">
        <v>15</v>
      </c>
      <c r="EA22" s="30">
        <v>951.6</v>
      </c>
      <c r="EB22" s="58">
        <v>42194</v>
      </c>
      <c r="EC22" s="30">
        <v>951.6</v>
      </c>
      <c r="ED22" s="79" t="s">
        <v>516</v>
      </c>
      <c r="EE22" s="24">
        <v>25</v>
      </c>
      <c r="EF22" s="16"/>
      <c r="EG22" s="59"/>
      <c r="EH22" s="126"/>
      <c r="EI22" s="20">
        <v>15</v>
      </c>
      <c r="EJ22" s="19">
        <v>919.9</v>
      </c>
      <c r="EK22" s="17">
        <v>42195</v>
      </c>
      <c r="EL22" s="19">
        <v>919.9</v>
      </c>
      <c r="EM22" s="43" t="s">
        <v>521</v>
      </c>
      <c r="EN22" s="24">
        <v>25</v>
      </c>
      <c r="EO22" s="16"/>
      <c r="EP22" s="59"/>
      <c r="EQ22" s="126"/>
      <c r="ER22" s="20">
        <v>15</v>
      </c>
      <c r="ES22" s="19">
        <v>937.1</v>
      </c>
      <c r="ET22" s="17">
        <v>42196</v>
      </c>
      <c r="EU22" s="19">
        <v>937.1</v>
      </c>
      <c r="EV22" s="79" t="s">
        <v>524</v>
      </c>
      <c r="EW22" s="24">
        <v>25</v>
      </c>
      <c r="EX22" s="16"/>
      <c r="EY22" s="59"/>
      <c r="EZ22" s="126"/>
      <c r="FA22" s="20"/>
      <c r="FB22" s="19"/>
      <c r="FC22" s="17"/>
      <c r="FD22" s="19"/>
      <c r="FE22" s="43"/>
      <c r="FF22" s="24"/>
      <c r="FG22" s="16"/>
      <c r="FH22" s="59"/>
      <c r="FI22" s="126"/>
      <c r="FJ22" s="20">
        <v>15</v>
      </c>
      <c r="FK22" s="30">
        <v>892.52</v>
      </c>
      <c r="FL22" s="58">
        <v>42197</v>
      </c>
      <c r="FM22" s="30">
        <v>892.52</v>
      </c>
      <c r="FN22" s="79" t="s">
        <v>528</v>
      </c>
      <c r="FO22" s="24">
        <v>25</v>
      </c>
      <c r="FP22" s="16"/>
      <c r="FQ22" s="59"/>
      <c r="FR22" s="126"/>
      <c r="FS22" s="20">
        <v>15</v>
      </c>
      <c r="FT22" s="30">
        <v>928</v>
      </c>
      <c r="FU22" s="58">
        <v>42197</v>
      </c>
      <c r="FV22" s="30">
        <v>928</v>
      </c>
      <c r="FW22" s="79" t="s">
        <v>531</v>
      </c>
      <c r="FX22" s="24">
        <v>25</v>
      </c>
      <c r="FY22" s="16"/>
      <c r="FZ22" s="59"/>
      <c r="GA22" s="126"/>
      <c r="GB22" s="20">
        <v>15</v>
      </c>
      <c r="GC22" s="19">
        <v>892.52</v>
      </c>
      <c r="GD22" s="17">
        <v>42199</v>
      </c>
      <c r="GE22" s="19">
        <v>892.52</v>
      </c>
      <c r="GF22" s="369" t="s">
        <v>536</v>
      </c>
      <c r="GG22" s="24">
        <v>25</v>
      </c>
      <c r="GH22" s="16"/>
      <c r="GI22" s="135"/>
      <c r="GJ22" s="126"/>
      <c r="GK22" s="20">
        <v>15</v>
      </c>
      <c r="GL22" s="19">
        <v>937.87</v>
      </c>
      <c r="GM22" s="17">
        <v>42199</v>
      </c>
      <c r="GN22" s="19">
        <v>937.87</v>
      </c>
      <c r="GO22" s="72" t="s">
        <v>538</v>
      </c>
      <c r="GP22" s="24">
        <v>25</v>
      </c>
      <c r="GQ22" s="16"/>
      <c r="GR22" s="59"/>
      <c r="GS22" s="126"/>
      <c r="GT22" s="20">
        <v>15</v>
      </c>
      <c r="GU22" s="19">
        <v>904.31</v>
      </c>
      <c r="GV22" s="17">
        <v>42200</v>
      </c>
      <c r="GW22" s="19">
        <v>904.31</v>
      </c>
      <c r="GX22" s="72" t="s">
        <v>541</v>
      </c>
      <c r="GY22" s="24">
        <v>25</v>
      </c>
      <c r="GZ22" s="16"/>
      <c r="HA22" s="59"/>
      <c r="HB22" s="126"/>
      <c r="HC22" s="20">
        <v>15</v>
      </c>
      <c r="HD22" s="19">
        <v>944.4</v>
      </c>
      <c r="HE22" s="17">
        <v>42201</v>
      </c>
      <c r="HF22" s="19">
        <v>944.4</v>
      </c>
      <c r="HG22" s="72" t="s">
        <v>552</v>
      </c>
      <c r="HH22" s="24">
        <v>25</v>
      </c>
      <c r="HI22" s="16"/>
      <c r="HJ22" s="135"/>
      <c r="HK22" s="126"/>
      <c r="HL22" s="20">
        <v>15</v>
      </c>
      <c r="HM22" s="19">
        <v>917.01</v>
      </c>
      <c r="HN22" s="17">
        <v>42201</v>
      </c>
      <c r="HO22" s="19">
        <v>917.01</v>
      </c>
      <c r="HP22" s="72" t="s">
        <v>543</v>
      </c>
      <c r="HQ22" s="24">
        <v>25</v>
      </c>
      <c r="HR22" s="16"/>
      <c r="HS22" s="135"/>
      <c r="HT22" s="126"/>
      <c r="HU22" s="20">
        <v>15</v>
      </c>
      <c r="HV22" s="19">
        <v>944.4</v>
      </c>
      <c r="HW22" s="17">
        <v>42202</v>
      </c>
      <c r="HX22" s="19">
        <v>944.4</v>
      </c>
      <c r="HY22" s="72" t="s">
        <v>555</v>
      </c>
      <c r="HZ22" s="24">
        <v>25</v>
      </c>
      <c r="IA22" s="16"/>
      <c r="IB22" s="135"/>
      <c r="IC22" s="126"/>
      <c r="ID22" s="20"/>
      <c r="IE22" s="19"/>
      <c r="IF22" s="17"/>
      <c r="IG22" s="19"/>
      <c r="IH22" s="72"/>
      <c r="II22" s="24"/>
      <c r="IJ22" s="16"/>
      <c r="IK22" s="59"/>
      <c r="IL22" s="126"/>
      <c r="IM22" s="20">
        <v>15</v>
      </c>
      <c r="IN22" s="19">
        <v>942.6</v>
      </c>
      <c r="IO22" s="17">
        <v>42203</v>
      </c>
      <c r="IP22" s="19">
        <v>942.6</v>
      </c>
      <c r="IQ22" s="72" t="s">
        <v>560</v>
      </c>
      <c r="IR22" s="24">
        <v>25</v>
      </c>
      <c r="IS22" s="16"/>
      <c r="IT22" s="59"/>
      <c r="IU22" s="126"/>
      <c r="IV22" s="20">
        <v>15</v>
      </c>
      <c r="IW22" s="19">
        <v>936.2</v>
      </c>
      <c r="IX22" s="110">
        <v>42203</v>
      </c>
      <c r="IY22" s="19">
        <v>936.2</v>
      </c>
      <c r="IZ22" s="129" t="s">
        <v>573</v>
      </c>
      <c r="JA22" s="108">
        <v>25</v>
      </c>
      <c r="JB22" s="16"/>
      <c r="JC22" s="59"/>
      <c r="JD22" s="126"/>
      <c r="JE22" s="20">
        <v>15</v>
      </c>
      <c r="JF22" s="19">
        <v>1011</v>
      </c>
      <c r="JG22" s="17">
        <v>42203</v>
      </c>
      <c r="JH22" s="19">
        <v>1011</v>
      </c>
      <c r="JI22" s="530" t="s">
        <v>563</v>
      </c>
      <c r="JJ22" s="24">
        <v>25</v>
      </c>
      <c r="JK22" s="16"/>
      <c r="JL22" s="59"/>
      <c r="JM22" s="210"/>
      <c r="JN22" s="20">
        <v>15</v>
      </c>
      <c r="JO22" s="19">
        <v>931.52</v>
      </c>
      <c r="JP22" s="17"/>
      <c r="JQ22" s="19"/>
      <c r="JR22" s="72"/>
      <c r="JS22" s="24"/>
      <c r="JT22" s="16"/>
      <c r="JU22" s="59"/>
      <c r="JV22" s="126"/>
      <c r="JW22" s="20"/>
      <c r="JX22" s="19"/>
      <c r="JY22" s="17"/>
      <c r="JZ22" s="19"/>
      <c r="KA22" s="72"/>
      <c r="KB22" s="24"/>
      <c r="KC22" s="16"/>
      <c r="KD22" s="59"/>
      <c r="KE22" s="126"/>
      <c r="KF22" s="20">
        <v>15</v>
      </c>
      <c r="KG22" s="205">
        <v>820.5</v>
      </c>
      <c r="KH22" s="110">
        <v>42206</v>
      </c>
      <c r="KI22" s="205">
        <v>820.5</v>
      </c>
      <c r="KJ22" s="129" t="s">
        <v>575</v>
      </c>
      <c r="KK22" s="108">
        <v>25.5</v>
      </c>
      <c r="KL22" s="16"/>
      <c r="KM22" s="59"/>
      <c r="KN22" s="126"/>
      <c r="KO22" s="20">
        <v>15</v>
      </c>
      <c r="KP22" s="205">
        <v>797.28</v>
      </c>
      <c r="KQ22" s="17">
        <v>42206</v>
      </c>
      <c r="KR22" s="205">
        <v>797.28</v>
      </c>
      <c r="KS22" s="72" t="s">
        <v>577</v>
      </c>
      <c r="KT22" s="24">
        <v>25.5</v>
      </c>
      <c r="KU22" s="16"/>
      <c r="KV22" s="59"/>
      <c r="KW22" s="126"/>
      <c r="KX22" s="20">
        <v>15</v>
      </c>
      <c r="KY22" s="19">
        <v>865.31</v>
      </c>
      <c r="KZ22" s="17">
        <v>42206</v>
      </c>
      <c r="LA22" s="19">
        <v>865.31</v>
      </c>
      <c r="LB22" s="72" t="s">
        <v>579</v>
      </c>
      <c r="LC22" s="24">
        <v>25.5</v>
      </c>
      <c r="LD22" s="16"/>
      <c r="LE22" s="59"/>
      <c r="LF22" s="126"/>
      <c r="LG22" s="20">
        <v>15</v>
      </c>
      <c r="LH22" s="205">
        <v>935.15</v>
      </c>
      <c r="LI22" s="17">
        <v>42207</v>
      </c>
      <c r="LJ22" s="205">
        <v>935.15</v>
      </c>
      <c r="LK22" s="72" t="s">
        <v>588</v>
      </c>
      <c r="LL22" s="24">
        <v>25.5</v>
      </c>
      <c r="LM22" s="16"/>
      <c r="LN22" s="59"/>
      <c r="LO22" s="126"/>
      <c r="LP22" s="20">
        <v>15</v>
      </c>
      <c r="LQ22" s="19">
        <v>916.3</v>
      </c>
      <c r="LR22" s="17">
        <v>42208</v>
      </c>
      <c r="LS22" s="19">
        <v>916.3</v>
      </c>
      <c r="LT22" s="72" t="s">
        <v>594</v>
      </c>
      <c r="LU22" s="24">
        <v>26.5</v>
      </c>
      <c r="LV22" s="16"/>
      <c r="LW22" s="59"/>
      <c r="LX22" s="126"/>
      <c r="LY22" s="20">
        <v>15</v>
      </c>
      <c r="LZ22" s="19">
        <v>873.47</v>
      </c>
      <c r="MA22" s="17">
        <v>42208</v>
      </c>
      <c r="MB22" s="19">
        <v>873.47</v>
      </c>
      <c r="MC22" s="530" t="s">
        <v>586</v>
      </c>
      <c r="MD22" s="24">
        <v>26.5</v>
      </c>
      <c r="ME22" s="16"/>
      <c r="MF22" s="59"/>
      <c r="MG22" s="126"/>
      <c r="MH22" s="20">
        <v>15</v>
      </c>
      <c r="MI22" s="19">
        <v>952.1</v>
      </c>
      <c r="MJ22" s="17">
        <v>42209</v>
      </c>
      <c r="MK22" s="19">
        <v>952.1</v>
      </c>
      <c r="ML22" s="72" t="s">
        <v>601</v>
      </c>
      <c r="MM22" s="24">
        <v>27</v>
      </c>
      <c r="MN22" s="16"/>
      <c r="MO22" s="59"/>
      <c r="MP22" s="126"/>
      <c r="MQ22" s="20">
        <v>15</v>
      </c>
      <c r="MR22" s="19">
        <v>937.1</v>
      </c>
      <c r="MS22" s="17">
        <v>42210</v>
      </c>
      <c r="MT22" s="19">
        <v>937.1</v>
      </c>
      <c r="MU22" s="72" t="s">
        <v>607</v>
      </c>
      <c r="MV22" s="24">
        <v>27.5</v>
      </c>
      <c r="MW22" s="16"/>
      <c r="MX22" s="59"/>
      <c r="MY22" s="126"/>
      <c r="MZ22" s="20">
        <v>15</v>
      </c>
      <c r="NA22" s="19">
        <v>933.9</v>
      </c>
      <c r="NB22" s="17">
        <v>42210</v>
      </c>
      <c r="NC22" s="19">
        <v>933.9</v>
      </c>
      <c r="ND22" s="72" t="s">
        <v>604</v>
      </c>
      <c r="NE22" s="24">
        <v>27.5</v>
      </c>
      <c r="NF22" s="16"/>
      <c r="NG22" s="59"/>
      <c r="NH22" s="126"/>
      <c r="NI22" s="20">
        <v>15</v>
      </c>
      <c r="NJ22" s="19">
        <v>917.01</v>
      </c>
      <c r="NK22" s="17">
        <v>42210</v>
      </c>
      <c r="NL22" s="19">
        <v>917.01</v>
      </c>
      <c r="NM22" s="316" t="s">
        <v>605</v>
      </c>
      <c r="NN22" s="24">
        <v>27</v>
      </c>
      <c r="NO22" s="16"/>
      <c r="NP22" s="59"/>
      <c r="NQ22" s="126"/>
      <c r="NR22" s="20">
        <v>15</v>
      </c>
      <c r="NS22" s="19">
        <v>1045</v>
      </c>
      <c r="NT22" s="17"/>
      <c r="NU22" s="19"/>
      <c r="NV22" s="72"/>
      <c r="NW22" s="24"/>
      <c r="NX22" s="16"/>
      <c r="NY22" s="59"/>
      <c r="NZ22" s="126"/>
      <c r="OA22" s="20">
        <v>15</v>
      </c>
      <c r="OB22" s="19">
        <v>909.3</v>
      </c>
      <c r="OC22" s="17">
        <v>42213</v>
      </c>
      <c r="OD22" s="19">
        <v>909.3</v>
      </c>
      <c r="OE22" s="72" t="s">
        <v>612</v>
      </c>
      <c r="OF22" s="24">
        <v>28.5</v>
      </c>
      <c r="OH22" s="7"/>
      <c r="OI22" s="2"/>
      <c r="OJ22" s="20">
        <v>15</v>
      </c>
      <c r="OK22" s="19">
        <v>961.9</v>
      </c>
      <c r="OL22" s="17">
        <v>42213</v>
      </c>
      <c r="OM22" s="19">
        <v>961.9</v>
      </c>
      <c r="ON22" s="72" t="s">
        <v>615</v>
      </c>
      <c r="OO22" s="24">
        <v>28.5</v>
      </c>
      <c r="OQ22" s="7"/>
      <c r="OR22" s="2"/>
      <c r="OS22" s="20">
        <v>15</v>
      </c>
      <c r="OT22" s="19">
        <v>913.38</v>
      </c>
      <c r="OU22" s="17">
        <v>42214</v>
      </c>
      <c r="OV22" s="19">
        <v>913.38</v>
      </c>
      <c r="OW22" s="72" t="s">
        <v>617</v>
      </c>
      <c r="OX22" s="24">
        <v>28.5</v>
      </c>
      <c r="OZ22" s="7"/>
      <c r="PA22" s="2"/>
      <c r="PB22" s="20">
        <v>15</v>
      </c>
      <c r="PC22" s="19">
        <v>941.7</v>
      </c>
      <c r="PD22" s="17">
        <v>42214</v>
      </c>
      <c r="PE22" s="19">
        <v>941.7</v>
      </c>
      <c r="PF22" s="72" t="s">
        <v>623</v>
      </c>
      <c r="PG22" s="24">
        <v>27.3</v>
      </c>
      <c r="PI22" s="7"/>
      <c r="PJ22" s="2"/>
      <c r="PK22" s="20">
        <v>15</v>
      </c>
      <c r="PL22" s="19">
        <v>958.9</v>
      </c>
      <c r="PM22" s="17">
        <v>42215</v>
      </c>
      <c r="PN22" s="19">
        <v>958.9</v>
      </c>
      <c r="PO22" s="72" t="s">
        <v>627</v>
      </c>
      <c r="PP22" s="24">
        <v>28.5</v>
      </c>
      <c r="PR22" s="7"/>
      <c r="PS22" s="2"/>
      <c r="PT22" s="20">
        <v>15</v>
      </c>
      <c r="PU22" s="19">
        <v>885.26</v>
      </c>
      <c r="PV22" s="17">
        <v>42215</v>
      </c>
      <c r="PW22" s="19">
        <v>885.26</v>
      </c>
      <c r="PX22" s="72" t="s">
        <v>620</v>
      </c>
      <c r="PY22" s="24">
        <v>28.5</v>
      </c>
      <c r="QA22" s="7"/>
      <c r="QB22" s="2"/>
      <c r="QC22" s="20">
        <v>15</v>
      </c>
      <c r="QD22" s="19">
        <v>929.9</v>
      </c>
      <c r="QE22" s="17">
        <v>42216</v>
      </c>
      <c r="QF22" s="19">
        <v>929.9</v>
      </c>
      <c r="QG22" s="72" t="s">
        <v>629</v>
      </c>
      <c r="QH22" s="24">
        <v>28.5</v>
      </c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13"/>
      <c r="RP22" s="416"/>
      <c r="RQ22" s="414"/>
      <c r="RR22" s="415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Farmland</v>
      </c>
      <c r="D23" s="74" t="str">
        <f t="shared" si="19"/>
        <v>PED. 5002955</v>
      </c>
      <c r="E23" s="162">
        <f t="shared" si="19"/>
        <v>42199</v>
      </c>
      <c r="F23" s="77">
        <f t="shared" si="19"/>
        <v>18440.2</v>
      </c>
      <c r="G23" s="15">
        <f t="shared" si="19"/>
        <v>20</v>
      </c>
      <c r="H23" s="65">
        <f t="shared" si="19"/>
        <v>18719.73</v>
      </c>
      <c r="I23" s="18">
        <f t="shared" si="19"/>
        <v>-279.52999999999884</v>
      </c>
      <c r="K23" s="7"/>
      <c r="L23" s="2"/>
      <c r="M23" s="20">
        <v>16</v>
      </c>
      <c r="N23" s="19">
        <v>851.7</v>
      </c>
      <c r="O23" s="17">
        <v>42186</v>
      </c>
      <c r="P23" s="19">
        <v>851.7</v>
      </c>
      <c r="Q23" s="659" t="s">
        <v>473</v>
      </c>
      <c r="R23" s="272">
        <v>26.5</v>
      </c>
      <c r="S23" s="16"/>
      <c r="T23" s="59"/>
      <c r="U23" s="126"/>
      <c r="V23" s="20">
        <v>16</v>
      </c>
      <c r="W23" s="19">
        <v>806.8</v>
      </c>
      <c r="X23" s="17">
        <v>42186</v>
      </c>
      <c r="Y23" s="19">
        <v>806.8</v>
      </c>
      <c r="Z23" s="72" t="s">
        <v>475</v>
      </c>
      <c r="AA23" s="24">
        <v>26.5</v>
      </c>
      <c r="AB23" s="16"/>
      <c r="AC23" s="59"/>
      <c r="AD23" s="126"/>
      <c r="AE23" s="20">
        <v>16</v>
      </c>
      <c r="AF23" s="19">
        <v>889.9</v>
      </c>
      <c r="AG23" s="17">
        <v>42187</v>
      </c>
      <c r="AH23" s="19">
        <v>889.9</v>
      </c>
      <c r="AI23" s="72" t="s">
        <v>478</v>
      </c>
      <c r="AJ23" s="24">
        <v>26</v>
      </c>
      <c r="AK23" s="16"/>
      <c r="AL23" s="59"/>
      <c r="AM23" s="126"/>
      <c r="AN23" s="20"/>
      <c r="AO23" s="19"/>
      <c r="AP23" s="17"/>
      <c r="AQ23" s="19"/>
      <c r="AR23" s="72"/>
      <c r="AS23" s="24"/>
      <c r="AT23" s="16"/>
      <c r="AU23" s="59"/>
      <c r="AV23" s="175"/>
      <c r="AW23" s="20">
        <v>16</v>
      </c>
      <c r="AX23" s="19">
        <v>956.2</v>
      </c>
      <c r="AY23" s="110">
        <v>42188</v>
      </c>
      <c r="AZ23" s="19">
        <v>956.2</v>
      </c>
      <c r="BA23" s="129" t="s">
        <v>484</v>
      </c>
      <c r="BB23" s="108">
        <v>26.5</v>
      </c>
      <c r="BC23" s="16"/>
      <c r="BD23" s="59"/>
      <c r="BE23" s="126"/>
      <c r="BF23" s="20">
        <v>16</v>
      </c>
      <c r="BG23" s="19">
        <v>928</v>
      </c>
      <c r="BH23" s="17">
        <v>42188</v>
      </c>
      <c r="BI23" s="19">
        <v>928</v>
      </c>
      <c r="BJ23" s="530" t="s">
        <v>489</v>
      </c>
      <c r="BK23" s="160">
        <v>26.5</v>
      </c>
      <c r="BL23" s="16"/>
      <c r="BM23" s="59"/>
      <c r="BN23" s="183"/>
      <c r="BO23" s="20">
        <v>16</v>
      </c>
      <c r="BP23" s="19">
        <v>913.5</v>
      </c>
      <c r="BQ23" s="17">
        <v>42189</v>
      </c>
      <c r="BR23" s="19">
        <v>913.5</v>
      </c>
      <c r="BS23" s="72" t="s">
        <v>491</v>
      </c>
      <c r="BT23" s="24">
        <v>26.5</v>
      </c>
      <c r="BU23" s="16"/>
      <c r="BV23" s="59"/>
      <c r="BW23" s="183"/>
      <c r="BX23" s="20">
        <v>16</v>
      </c>
      <c r="BY23" s="19">
        <v>966</v>
      </c>
      <c r="BZ23" s="669">
        <v>42191</v>
      </c>
      <c r="CA23" s="670">
        <v>966</v>
      </c>
      <c r="CB23" s="72" t="s">
        <v>507</v>
      </c>
      <c r="CC23" s="24">
        <v>26.3</v>
      </c>
      <c r="CD23" s="16"/>
      <c r="CE23" s="59"/>
      <c r="CF23" s="183"/>
      <c r="CG23" s="20">
        <v>16</v>
      </c>
      <c r="CH23" s="19">
        <v>914.9</v>
      </c>
      <c r="CI23" s="17">
        <v>42191</v>
      </c>
      <c r="CJ23" s="19">
        <v>914.9</v>
      </c>
      <c r="CK23" s="448" t="s">
        <v>501</v>
      </c>
      <c r="CL23" s="24">
        <v>26.5</v>
      </c>
      <c r="CM23" s="16"/>
      <c r="CN23" s="59"/>
      <c r="CO23" s="126"/>
      <c r="CP23" s="20">
        <v>16</v>
      </c>
      <c r="CQ23" s="19">
        <v>856.69</v>
      </c>
      <c r="CR23" s="17">
        <v>42189</v>
      </c>
      <c r="CS23" s="19">
        <v>856.69</v>
      </c>
      <c r="CT23" s="333" t="s">
        <v>497</v>
      </c>
      <c r="CU23" s="24">
        <v>26.5</v>
      </c>
      <c r="CV23" s="16"/>
      <c r="CW23" s="59"/>
      <c r="CX23" s="126"/>
      <c r="CY23" s="20">
        <v>16</v>
      </c>
      <c r="CZ23" s="205">
        <v>923.81</v>
      </c>
      <c r="DA23" s="17">
        <v>42192</v>
      </c>
      <c r="DB23" s="205">
        <v>923.81</v>
      </c>
      <c r="DC23" s="43" t="s">
        <v>505</v>
      </c>
      <c r="DD23" s="24">
        <v>25.5</v>
      </c>
      <c r="DE23" s="16"/>
      <c r="DF23" s="59"/>
      <c r="DG23" s="126"/>
      <c r="DH23" s="20">
        <v>16</v>
      </c>
      <c r="DI23" s="19">
        <v>901.13</v>
      </c>
      <c r="DJ23" s="17">
        <v>42192</v>
      </c>
      <c r="DK23" s="19">
        <v>901.13</v>
      </c>
      <c r="DL23" s="43" t="s">
        <v>508</v>
      </c>
      <c r="DM23" s="24">
        <v>25.5</v>
      </c>
      <c r="DN23" s="16"/>
      <c r="DO23" s="59"/>
      <c r="DP23" s="210" t="s">
        <v>64</v>
      </c>
      <c r="DQ23" s="20">
        <v>16</v>
      </c>
      <c r="DR23" s="30">
        <v>813.15</v>
      </c>
      <c r="DS23" s="58">
        <v>42193</v>
      </c>
      <c r="DT23" s="30">
        <v>813.15</v>
      </c>
      <c r="DU23" s="79" t="s">
        <v>513</v>
      </c>
      <c r="DV23" s="24">
        <v>25.5</v>
      </c>
      <c r="DW23" s="16"/>
      <c r="DX23" s="59"/>
      <c r="DY23" s="126"/>
      <c r="DZ23" s="20">
        <v>16</v>
      </c>
      <c r="EA23" s="30">
        <v>922.6</v>
      </c>
      <c r="EB23" s="58">
        <v>42194</v>
      </c>
      <c r="EC23" s="30">
        <v>922.6</v>
      </c>
      <c r="ED23" s="79" t="s">
        <v>516</v>
      </c>
      <c r="EE23" s="24">
        <v>25</v>
      </c>
      <c r="EF23" s="16"/>
      <c r="EG23" s="59"/>
      <c r="EH23" s="126"/>
      <c r="EI23" s="20">
        <v>16</v>
      </c>
      <c r="EJ23" s="19">
        <v>898.1</v>
      </c>
      <c r="EK23" s="17">
        <v>42195</v>
      </c>
      <c r="EL23" s="19">
        <v>898.1</v>
      </c>
      <c r="EM23" s="43" t="s">
        <v>521</v>
      </c>
      <c r="EN23" s="24">
        <v>25</v>
      </c>
      <c r="EO23" s="16"/>
      <c r="EP23" s="59"/>
      <c r="EQ23" s="126"/>
      <c r="ER23" s="20">
        <v>16</v>
      </c>
      <c r="ES23" s="19">
        <v>930.8</v>
      </c>
      <c r="ET23" s="17">
        <v>42196</v>
      </c>
      <c r="EU23" s="19">
        <v>930.8</v>
      </c>
      <c r="EV23" s="79" t="s">
        <v>524</v>
      </c>
      <c r="EW23" s="24">
        <v>25</v>
      </c>
      <c r="EX23" s="16"/>
      <c r="EY23" s="59"/>
      <c r="EZ23" s="126"/>
      <c r="FA23" s="20"/>
      <c r="FB23" s="19"/>
      <c r="FC23" s="17"/>
      <c r="FD23" s="19"/>
      <c r="FE23" s="43"/>
      <c r="FF23" s="24"/>
      <c r="FG23" s="16"/>
      <c r="FH23" s="59"/>
      <c r="FI23" s="126"/>
      <c r="FJ23" s="20">
        <v>16</v>
      </c>
      <c r="FK23" s="30">
        <v>937.41</v>
      </c>
      <c r="FL23" s="58">
        <v>42197</v>
      </c>
      <c r="FM23" s="30">
        <v>937.41</v>
      </c>
      <c r="FN23" s="79" t="s">
        <v>528</v>
      </c>
      <c r="FO23" s="24">
        <v>25</v>
      </c>
      <c r="FP23" s="16"/>
      <c r="FQ23" s="59"/>
      <c r="FR23" s="126"/>
      <c r="FS23" s="20">
        <v>16</v>
      </c>
      <c r="FT23" s="30">
        <v>933.5</v>
      </c>
      <c r="FU23" s="58">
        <v>42197</v>
      </c>
      <c r="FV23" s="30">
        <v>933.5</v>
      </c>
      <c r="FW23" s="79" t="s">
        <v>531</v>
      </c>
      <c r="FX23" s="24">
        <v>25</v>
      </c>
      <c r="FY23" s="16"/>
      <c r="FZ23" s="59"/>
      <c r="GA23" s="126"/>
      <c r="GB23" s="20">
        <v>16</v>
      </c>
      <c r="GC23" s="19">
        <v>949.66</v>
      </c>
      <c r="GD23" s="17">
        <v>42199</v>
      </c>
      <c r="GE23" s="19">
        <v>949.66</v>
      </c>
      <c r="GF23" s="369" t="s">
        <v>536</v>
      </c>
      <c r="GG23" s="24">
        <v>25</v>
      </c>
      <c r="GH23" s="16"/>
      <c r="GI23" s="135"/>
      <c r="GJ23" s="126"/>
      <c r="GK23" s="20">
        <v>16</v>
      </c>
      <c r="GL23" s="19">
        <v>812.24</v>
      </c>
      <c r="GM23" s="17">
        <v>42199</v>
      </c>
      <c r="GN23" s="19">
        <v>812.24</v>
      </c>
      <c r="GO23" s="72" t="s">
        <v>538</v>
      </c>
      <c r="GP23" s="24">
        <v>25</v>
      </c>
      <c r="GQ23" s="16"/>
      <c r="GR23" s="59"/>
      <c r="GS23" s="126"/>
      <c r="GT23" s="20">
        <v>16</v>
      </c>
      <c r="GU23" s="19">
        <v>908.84</v>
      </c>
      <c r="GV23" s="17">
        <v>42200</v>
      </c>
      <c r="GW23" s="19">
        <v>908.84</v>
      </c>
      <c r="GX23" s="72" t="s">
        <v>541</v>
      </c>
      <c r="GY23" s="24">
        <v>25</v>
      </c>
      <c r="GZ23" s="16"/>
      <c r="HA23" s="59"/>
      <c r="HB23" s="126"/>
      <c r="HC23" s="20">
        <v>16</v>
      </c>
      <c r="HD23" s="19">
        <v>957.1</v>
      </c>
      <c r="HE23" s="17">
        <v>42201</v>
      </c>
      <c r="HF23" s="19">
        <v>957.1</v>
      </c>
      <c r="HG23" s="72" t="s">
        <v>552</v>
      </c>
      <c r="HH23" s="24">
        <v>25</v>
      </c>
      <c r="HI23" s="16"/>
      <c r="HJ23" s="135"/>
      <c r="HK23" s="126"/>
      <c r="HL23" s="20">
        <v>16</v>
      </c>
      <c r="HM23" s="19">
        <v>908.84</v>
      </c>
      <c r="HN23" s="17">
        <v>42201</v>
      </c>
      <c r="HO23" s="19">
        <v>908.84</v>
      </c>
      <c r="HP23" s="72" t="s">
        <v>543</v>
      </c>
      <c r="HQ23" s="24">
        <v>25</v>
      </c>
      <c r="HR23" s="16"/>
      <c r="HS23" s="135"/>
      <c r="HT23" s="126"/>
      <c r="HU23" s="20">
        <v>16</v>
      </c>
      <c r="HV23" s="19">
        <v>942.6</v>
      </c>
      <c r="HW23" s="17">
        <v>42202</v>
      </c>
      <c r="HX23" s="19">
        <v>942.6</v>
      </c>
      <c r="HY23" s="72" t="s">
        <v>555</v>
      </c>
      <c r="HZ23" s="24">
        <v>25</v>
      </c>
      <c r="IA23" s="16"/>
      <c r="IB23" s="135"/>
      <c r="IC23" s="126"/>
      <c r="ID23" s="20"/>
      <c r="IE23" s="19"/>
      <c r="IF23" s="17"/>
      <c r="IG23" s="19"/>
      <c r="IH23" s="72"/>
      <c r="II23" s="24"/>
      <c r="IJ23" s="16"/>
      <c r="IK23" s="59"/>
      <c r="IL23" s="126"/>
      <c r="IM23" s="20">
        <v>16</v>
      </c>
      <c r="IN23" s="19">
        <v>916.3</v>
      </c>
      <c r="IO23" s="17">
        <v>42203</v>
      </c>
      <c r="IP23" s="19">
        <v>916.3</v>
      </c>
      <c r="IQ23" s="72" t="s">
        <v>560</v>
      </c>
      <c r="IR23" s="24">
        <v>25</v>
      </c>
      <c r="IS23" s="16"/>
      <c r="IT23" s="59"/>
      <c r="IU23" s="126"/>
      <c r="IV23" s="20">
        <v>16</v>
      </c>
      <c r="IW23" s="19">
        <v>950.7</v>
      </c>
      <c r="IX23" s="110">
        <v>42203</v>
      </c>
      <c r="IY23" s="19">
        <v>950.7</v>
      </c>
      <c r="IZ23" s="129" t="s">
        <v>573</v>
      </c>
      <c r="JA23" s="108">
        <v>25</v>
      </c>
      <c r="JB23" s="16"/>
      <c r="JC23" s="59"/>
      <c r="JD23" s="126"/>
      <c r="JE23" s="20">
        <v>16</v>
      </c>
      <c r="JF23" s="19">
        <v>1017</v>
      </c>
      <c r="JG23" s="17">
        <v>42203</v>
      </c>
      <c r="JH23" s="19">
        <v>1017</v>
      </c>
      <c r="JI23" s="530" t="s">
        <v>563</v>
      </c>
      <c r="JJ23" s="24">
        <v>25</v>
      </c>
      <c r="JK23" s="16"/>
      <c r="JL23" s="59"/>
      <c r="JM23" s="210"/>
      <c r="JN23" s="20">
        <v>16</v>
      </c>
      <c r="JO23" s="19">
        <v>848.07</v>
      </c>
      <c r="JP23" s="17"/>
      <c r="JQ23" s="19"/>
      <c r="JR23" s="72"/>
      <c r="JS23" s="24"/>
      <c r="JT23" s="16"/>
      <c r="JU23" s="59"/>
      <c r="JV23" s="126"/>
      <c r="JW23" s="20"/>
      <c r="JX23" s="19"/>
      <c r="JY23" s="17"/>
      <c r="JZ23" s="19"/>
      <c r="KA23" s="72"/>
      <c r="KB23" s="24"/>
      <c r="KC23" s="16"/>
      <c r="KD23" s="59"/>
      <c r="KE23" s="126"/>
      <c r="KF23" s="20">
        <v>16</v>
      </c>
      <c r="KG23" s="205">
        <v>854.5</v>
      </c>
      <c r="KH23" s="110">
        <v>42206</v>
      </c>
      <c r="KI23" s="205">
        <v>854.5</v>
      </c>
      <c r="KJ23" s="129" t="s">
        <v>575</v>
      </c>
      <c r="KK23" s="108">
        <v>25.5</v>
      </c>
      <c r="KL23" s="16"/>
      <c r="KM23" s="59"/>
      <c r="KN23" s="126"/>
      <c r="KO23" s="20">
        <v>16</v>
      </c>
      <c r="KP23" s="205">
        <v>784.13</v>
      </c>
      <c r="KQ23" s="17">
        <v>42206</v>
      </c>
      <c r="KR23" s="205">
        <v>784.13</v>
      </c>
      <c r="KS23" s="72" t="s">
        <v>577</v>
      </c>
      <c r="KT23" s="24">
        <v>25.5</v>
      </c>
      <c r="KU23" s="16"/>
      <c r="KV23" s="59"/>
      <c r="KW23" s="126"/>
      <c r="KX23" s="20">
        <v>16</v>
      </c>
      <c r="KY23" s="19">
        <v>876.19</v>
      </c>
      <c r="KZ23" s="17">
        <v>42206</v>
      </c>
      <c r="LA23" s="19">
        <v>876.19</v>
      </c>
      <c r="LB23" s="72" t="s">
        <v>579</v>
      </c>
      <c r="LC23" s="24">
        <v>25.5</v>
      </c>
      <c r="LD23" s="16"/>
      <c r="LE23" s="59"/>
      <c r="LF23" s="126"/>
      <c r="LG23" s="20">
        <v>16</v>
      </c>
      <c r="LH23" s="205">
        <v>918.82</v>
      </c>
      <c r="LI23" s="17">
        <v>42207</v>
      </c>
      <c r="LJ23" s="205">
        <v>918.82</v>
      </c>
      <c r="LK23" s="72" t="s">
        <v>588</v>
      </c>
      <c r="LL23" s="24">
        <v>25.5</v>
      </c>
      <c r="LM23" s="16"/>
      <c r="LN23" s="59"/>
      <c r="LO23" s="126"/>
      <c r="LP23" s="20">
        <v>16</v>
      </c>
      <c r="LQ23" s="19">
        <v>940.7</v>
      </c>
      <c r="LR23" s="17">
        <v>42208</v>
      </c>
      <c r="LS23" s="19">
        <v>940.7</v>
      </c>
      <c r="LT23" s="72" t="s">
        <v>594</v>
      </c>
      <c r="LU23" s="24">
        <v>26.5</v>
      </c>
      <c r="LV23" s="16"/>
      <c r="LW23" s="59"/>
      <c r="LX23" s="126"/>
      <c r="LY23" s="20">
        <v>16</v>
      </c>
      <c r="LZ23" s="19">
        <v>839.91</v>
      </c>
      <c r="MA23" s="17">
        <v>42208</v>
      </c>
      <c r="MB23" s="19">
        <v>839.91</v>
      </c>
      <c r="MC23" s="530" t="s">
        <v>586</v>
      </c>
      <c r="MD23" s="24">
        <v>26.5</v>
      </c>
      <c r="ME23" s="16"/>
      <c r="MF23" s="59"/>
      <c r="MG23" s="126"/>
      <c r="MH23" s="20">
        <v>16</v>
      </c>
      <c r="MI23" s="19">
        <v>950.3</v>
      </c>
      <c r="MJ23" s="17">
        <v>42209</v>
      </c>
      <c r="MK23" s="19">
        <v>950.3</v>
      </c>
      <c r="ML23" s="72" t="s">
        <v>601</v>
      </c>
      <c r="MM23" s="24">
        <v>27</v>
      </c>
      <c r="MN23" s="16"/>
      <c r="MO23" s="59"/>
      <c r="MP23" s="126"/>
      <c r="MQ23" s="20">
        <v>16</v>
      </c>
      <c r="MR23" s="19">
        <v>938.9</v>
      </c>
      <c r="MS23" s="17">
        <v>42210</v>
      </c>
      <c r="MT23" s="19">
        <v>938.9</v>
      </c>
      <c r="MU23" s="72" t="s">
        <v>607</v>
      </c>
      <c r="MV23" s="24">
        <v>27.5</v>
      </c>
      <c r="MW23" s="16"/>
      <c r="MX23" s="59"/>
      <c r="MY23" s="126"/>
      <c r="MZ23" s="20">
        <v>16</v>
      </c>
      <c r="NA23" s="19">
        <v>886.3</v>
      </c>
      <c r="NB23" s="17">
        <v>42210</v>
      </c>
      <c r="NC23" s="19">
        <v>886.3</v>
      </c>
      <c r="ND23" s="72" t="s">
        <v>604</v>
      </c>
      <c r="NE23" s="24">
        <v>27.5</v>
      </c>
      <c r="NF23" s="16"/>
      <c r="NG23" s="59"/>
      <c r="NH23" s="126"/>
      <c r="NI23" s="20">
        <v>16</v>
      </c>
      <c r="NJ23" s="19">
        <v>931.52</v>
      </c>
      <c r="NK23" s="17">
        <v>42210</v>
      </c>
      <c r="NL23" s="19">
        <v>931.52</v>
      </c>
      <c r="NM23" s="316" t="s">
        <v>605</v>
      </c>
      <c r="NN23" s="24">
        <v>27</v>
      </c>
      <c r="NO23" s="16"/>
      <c r="NP23" s="59"/>
      <c r="NQ23" s="126"/>
      <c r="NR23" s="20">
        <v>16</v>
      </c>
      <c r="NS23" s="19">
        <v>958</v>
      </c>
      <c r="NT23" s="17"/>
      <c r="NU23" s="19"/>
      <c r="NV23" s="72"/>
      <c r="NW23" s="24"/>
      <c r="NX23" s="16"/>
      <c r="NY23" s="59"/>
      <c r="NZ23" s="126"/>
      <c r="OA23" s="20">
        <v>16</v>
      </c>
      <c r="OB23" s="19">
        <v>926.08</v>
      </c>
      <c r="OC23" s="17">
        <v>42213</v>
      </c>
      <c r="OD23" s="19">
        <v>926.08</v>
      </c>
      <c r="OE23" s="72" t="s">
        <v>612</v>
      </c>
      <c r="OF23" s="24">
        <v>28.5</v>
      </c>
      <c r="OH23" s="7"/>
      <c r="OI23" s="2"/>
      <c r="OJ23" s="20">
        <v>16</v>
      </c>
      <c r="OK23" s="19">
        <v>922.9</v>
      </c>
      <c r="OL23" s="17">
        <v>42213</v>
      </c>
      <c r="OM23" s="19">
        <v>922.9</v>
      </c>
      <c r="ON23" s="72" t="s">
        <v>615</v>
      </c>
      <c r="OO23" s="24">
        <v>28.5</v>
      </c>
      <c r="OQ23" s="7"/>
      <c r="OR23" s="2"/>
      <c r="OS23" s="20">
        <v>16</v>
      </c>
      <c r="OT23" s="19">
        <v>940.14</v>
      </c>
      <c r="OU23" s="17">
        <v>42214</v>
      </c>
      <c r="OV23" s="19">
        <v>940.14</v>
      </c>
      <c r="OW23" s="72" t="s">
        <v>617</v>
      </c>
      <c r="OX23" s="24">
        <v>28.5</v>
      </c>
      <c r="OZ23" s="7"/>
      <c r="PA23" s="2"/>
      <c r="PB23" s="20">
        <v>16</v>
      </c>
      <c r="PC23" s="19">
        <v>914</v>
      </c>
      <c r="PD23" s="17">
        <v>42214</v>
      </c>
      <c r="PE23" s="19">
        <v>914</v>
      </c>
      <c r="PF23" s="72" t="s">
        <v>623</v>
      </c>
      <c r="PG23" s="24">
        <v>27.3</v>
      </c>
      <c r="PI23" s="7"/>
      <c r="PJ23" s="2"/>
      <c r="PK23" s="20">
        <v>16</v>
      </c>
      <c r="PL23" s="19">
        <v>946.2</v>
      </c>
      <c r="PM23" s="17">
        <v>42215</v>
      </c>
      <c r="PN23" s="19">
        <v>946.2</v>
      </c>
      <c r="PO23" s="72" t="s">
        <v>627</v>
      </c>
      <c r="PP23" s="24">
        <v>28.5</v>
      </c>
      <c r="PR23" s="7"/>
      <c r="PS23" s="2"/>
      <c r="PT23" s="20">
        <v>16</v>
      </c>
      <c r="PU23" s="19">
        <v>887.53</v>
      </c>
      <c r="PV23" s="17">
        <v>42215</v>
      </c>
      <c r="PW23" s="19">
        <v>887.53</v>
      </c>
      <c r="PX23" s="72" t="s">
        <v>620</v>
      </c>
      <c r="PY23" s="24">
        <v>28.5</v>
      </c>
      <c r="QA23" s="7"/>
      <c r="QB23" s="2"/>
      <c r="QC23" s="20">
        <v>16</v>
      </c>
      <c r="QD23" s="19">
        <v>941.7</v>
      </c>
      <c r="QE23" s="17">
        <v>42216</v>
      </c>
      <c r="QF23" s="19">
        <v>941.7</v>
      </c>
      <c r="QG23" s="72" t="s">
        <v>629</v>
      </c>
      <c r="QH23" s="24">
        <v>28.5</v>
      </c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13"/>
      <c r="RP23" s="416"/>
      <c r="RQ23" s="414"/>
      <c r="RR23" s="415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Farmland</v>
      </c>
      <c r="D24" s="74" t="str">
        <f t="shared" si="20"/>
        <v>PED. 5002948</v>
      </c>
      <c r="E24" s="162">
        <f t="shared" si="20"/>
        <v>42199</v>
      </c>
      <c r="F24" s="77">
        <f t="shared" si="20"/>
        <v>18206.09</v>
      </c>
      <c r="G24" s="15">
        <f t="shared" si="20"/>
        <v>20</v>
      </c>
      <c r="H24" s="65">
        <f t="shared" si="20"/>
        <v>18415.53</v>
      </c>
      <c r="I24" s="18">
        <f t="shared" si="20"/>
        <v>-209.43999999999869</v>
      </c>
      <c r="K24" s="7"/>
      <c r="L24" s="2"/>
      <c r="M24" s="20">
        <v>17</v>
      </c>
      <c r="N24" s="19">
        <v>846.71</v>
      </c>
      <c r="O24" s="17">
        <v>42186</v>
      </c>
      <c r="P24" s="19">
        <v>846.71</v>
      </c>
      <c r="Q24" s="659" t="s">
        <v>473</v>
      </c>
      <c r="R24" s="272">
        <v>26.5</v>
      </c>
      <c r="S24" s="16"/>
      <c r="T24" s="59"/>
      <c r="U24" s="126"/>
      <c r="V24" s="20">
        <v>17</v>
      </c>
      <c r="W24" s="19">
        <v>837.64</v>
      </c>
      <c r="X24" s="17">
        <v>42188</v>
      </c>
      <c r="Y24" s="19">
        <v>837.64</v>
      </c>
      <c r="Z24" s="72" t="s">
        <v>482</v>
      </c>
      <c r="AA24" s="24">
        <v>26.5</v>
      </c>
      <c r="AB24" s="16"/>
      <c r="AC24" s="59"/>
      <c r="AD24" s="126"/>
      <c r="AE24" s="20"/>
      <c r="AF24" s="19"/>
      <c r="AG24" s="110"/>
      <c r="AH24" s="19"/>
      <c r="AI24" s="129"/>
      <c r="AJ24" s="116"/>
      <c r="AK24" s="16"/>
      <c r="AL24" s="59"/>
      <c r="AM24" s="126"/>
      <c r="AN24" s="20"/>
      <c r="AO24" s="19"/>
      <c r="AP24" s="17"/>
      <c r="AQ24" s="19"/>
      <c r="AR24" s="72"/>
      <c r="AS24" s="24"/>
      <c r="AT24" s="16"/>
      <c r="AU24" s="59"/>
      <c r="AV24" s="175"/>
      <c r="AW24" s="20">
        <v>17</v>
      </c>
      <c r="AX24" s="19">
        <v>952.1</v>
      </c>
      <c r="AY24" s="110">
        <v>42188</v>
      </c>
      <c r="AZ24" s="19">
        <v>952.1</v>
      </c>
      <c r="BA24" s="129" t="s">
        <v>484</v>
      </c>
      <c r="BB24" s="108">
        <v>26.5</v>
      </c>
      <c r="BC24" s="16"/>
      <c r="BD24" s="59"/>
      <c r="BE24" s="126"/>
      <c r="BF24" s="20">
        <v>17</v>
      </c>
      <c r="BG24" s="19">
        <v>919.9</v>
      </c>
      <c r="BH24" s="17">
        <v>42188</v>
      </c>
      <c r="BI24" s="19">
        <v>919.9</v>
      </c>
      <c r="BJ24" s="530" t="s">
        <v>489</v>
      </c>
      <c r="BK24" s="160">
        <v>26.5</v>
      </c>
      <c r="BL24" s="16"/>
      <c r="BM24" s="59"/>
      <c r="BN24" s="183"/>
      <c r="BO24" s="20">
        <v>17</v>
      </c>
      <c r="BP24" s="19">
        <v>934.4</v>
      </c>
      <c r="BQ24" s="17">
        <v>42189</v>
      </c>
      <c r="BR24" s="19">
        <v>934.4</v>
      </c>
      <c r="BS24" s="72" t="s">
        <v>491</v>
      </c>
      <c r="BT24" s="24">
        <v>26.5</v>
      </c>
      <c r="BU24" s="16"/>
      <c r="BV24" s="59"/>
      <c r="BW24" s="183"/>
      <c r="BX24" s="20">
        <v>17</v>
      </c>
      <c r="BY24" s="19">
        <v>980</v>
      </c>
      <c r="BZ24" s="669">
        <v>42191</v>
      </c>
      <c r="CA24" s="670">
        <v>980</v>
      </c>
      <c r="CB24" s="72" t="s">
        <v>507</v>
      </c>
      <c r="CC24" s="24">
        <v>26.3</v>
      </c>
      <c r="CD24" s="16"/>
      <c r="CE24" s="59"/>
      <c r="CF24" s="183"/>
      <c r="CG24" s="20">
        <v>17</v>
      </c>
      <c r="CH24" s="19">
        <v>914.4</v>
      </c>
      <c r="CI24" s="17">
        <v>42191</v>
      </c>
      <c r="CJ24" s="19">
        <v>914.4</v>
      </c>
      <c r="CK24" s="448" t="s">
        <v>501</v>
      </c>
      <c r="CL24" s="24">
        <v>26.5</v>
      </c>
      <c r="CM24" s="16"/>
      <c r="CN24" s="59"/>
      <c r="CO24" s="126"/>
      <c r="CP24" s="20">
        <v>17</v>
      </c>
      <c r="CQ24" s="19">
        <v>859.86</v>
      </c>
      <c r="CR24" s="17">
        <v>42189</v>
      </c>
      <c r="CS24" s="19">
        <v>859.86</v>
      </c>
      <c r="CT24" s="333" t="s">
        <v>497</v>
      </c>
      <c r="CU24" s="24">
        <v>26.5</v>
      </c>
      <c r="CV24" s="16"/>
      <c r="CW24" s="59"/>
      <c r="CX24" s="126"/>
      <c r="CY24" s="20">
        <v>17</v>
      </c>
      <c r="CZ24" s="205">
        <v>890.7</v>
      </c>
      <c r="DA24" s="17">
        <v>42192</v>
      </c>
      <c r="DB24" s="205">
        <v>890.7</v>
      </c>
      <c r="DC24" s="43" t="s">
        <v>505</v>
      </c>
      <c r="DD24" s="24">
        <v>25.5</v>
      </c>
      <c r="DE24" s="16"/>
      <c r="DF24" s="59"/>
      <c r="DG24" s="126"/>
      <c r="DH24" s="20">
        <v>17</v>
      </c>
      <c r="DI24" s="19">
        <v>950.11</v>
      </c>
      <c r="DJ24" s="17">
        <v>42192</v>
      </c>
      <c r="DK24" s="19">
        <v>950.11</v>
      </c>
      <c r="DL24" s="43" t="s">
        <v>508</v>
      </c>
      <c r="DM24" s="24">
        <v>25.5</v>
      </c>
      <c r="DN24" s="16"/>
      <c r="DO24" s="59"/>
      <c r="DP24" s="126"/>
      <c r="DQ24" s="20">
        <v>17</v>
      </c>
      <c r="DR24" s="30">
        <v>904.76</v>
      </c>
      <c r="DS24" s="58">
        <v>42193</v>
      </c>
      <c r="DT24" s="30">
        <v>904.76</v>
      </c>
      <c r="DU24" s="79" t="s">
        <v>513</v>
      </c>
      <c r="DV24" s="24">
        <v>25.5</v>
      </c>
      <c r="DW24" s="16"/>
      <c r="DX24" s="59"/>
      <c r="DY24" s="126"/>
      <c r="DZ24" s="20">
        <v>17</v>
      </c>
      <c r="EA24" s="30">
        <v>871.8</v>
      </c>
      <c r="EB24" s="58">
        <v>42194</v>
      </c>
      <c r="EC24" s="30">
        <v>871.8</v>
      </c>
      <c r="ED24" s="79" t="s">
        <v>516</v>
      </c>
      <c r="EE24" s="24">
        <v>25</v>
      </c>
      <c r="EF24" s="16"/>
      <c r="EG24" s="59"/>
      <c r="EH24" s="126"/>
      <c r="EI24" s="20">
        <v>17</v>
      </c>
      <c r="EJ24" s="19">
        <v>914.4</v>
      </c>
      <c r="EK24" s="17">
        <v>42195</v>
      </c>
      <c r="EL24" s="19">
        <v>914.4</v>
      </c>
      <c r="EM24" s="43" t="s">
        <v>521</v>
      </c>
      <c r="EN24" s="24">
        <v>25</v>
      </c>
      <c r="EO24" s="16"/>
      <c r="EP24" s="59"/>
      <c r="EQ24" s="126"/>
      <c r="ER24" s="20">
        <v>17</v>
      </c>
      <c r="ES24" s="19">
        <v>931.7</v>
      </c>
      <c r="ET24" s="17">
        <v>42196</v>
      </c>
      <c r="EU24" s="19">
        <v>931.7</v>
      </c>
      <c r="EV24" s="79" t="s">
        <v>524</v>
      </c>
      <c r="EW24" s="24">
        <v>25</v>
      </c>
      <c r="EX24" s="16"/>
      <c r="EY24" s="59"/>
      <c r="EZ24" s="126"/>
      <c r="FA24" s="20"/>
      <c r="FB24" s="19"/>
      <c r="FC24" s="17"/>
      <c r="FD24" s="19"/>
      <c r="FE24" s="43"/>
      <c r="FF24" s="24"/>
      <c r="FG24" s="16"/>
      <c r="FH24" s="59"/>
      <c r="FI24" s="126"/>
      <c r="FJ24" s="20">
        <v>17</v>
      </c>
      <c r="FK24" s="30">
        <v>889.34</v>
      </c>
      <c r="FL24" s="58">
        <v>42197</v>
      </c>
      <c r="FM24" s="30">
        <v>889.34</v>
      </c>
      <c r="FN24" s="79" t="s">
        <v>528</v>
      </c>
      <c r="FO24" s="24">
        <v>25</v>
      </c>
      <c r="FP24" s="16"/>
      <c r="FQ24" s="59"/>
      <c r="FR24" s="126"/>
      <c r="FS24" s="20">
        <v>17</v>
      </c>
      <c r="FT24" s="30">
        <v>912.6</v>
      </c>
      <c r="FU24" s="58">
        <v>42197</v>
      </c>
      <c r="FV24" s="30">
        <v>912.6</v>
      </c>
      <c r="FW24" s="79" t="s">
        <v>531</v>
      </c>
      <c r="FX24" s="24">
        <v>25</v>
      </c>
      <c r="FY24" s="16"/>
      <c r="FZ24" s="59"/>
      <c r="GA24" s="126"/>
      <c r="GB24" s="20">
        <v>17</v>
      </c>
      <c r="GC24" s="19">
        <v>922.9</v>
      </c>
      <c r="GD24" s="17">
        <v>42199</v>
      </c>
      <c r="GE24" s="19">
        <v>922.9</v>
      </c>
      <c r="GF24" s="369" t="s">
        <v>536</v>
      </c>
      <c r="GG24" s="24">
        <v>25</v>
      </c>
      <c r="GH24" s="16"/>
      <c r="GI24" s="135"/>
      <c r="GJ24" s="126"/>
      <c r="GK24" s="20">
        <v>17</v>
      </c>
      <c r="GL24" s="19">
        <v>904.31</v>
      </c>
      <c r="GM24" s="17">
        <v>42199</v>
      </c>
      <c r="GN24" s="19">
        <v>904.31</v>
      </c>
      <c r="GO24" s="72" t="s">
        <v>538</v>
      </c>
      <c r="GP24" s="24">
        <v>25</v>
      </c>
      <c r="GQ24" s="16"/>
      <c r="GR24" s="59"/>
      <c r="GS24" s="126"/>
      <c r="GT24" s="20">
        <v>17</v>
      </c>
      <c r="GU24" s="19">
        <v>917.91</v>
      </c>
      <c r="GV24" s="17">
        <v>42200</v>
      </c>
      <c r="GW24" s="19">
        <v>917.91</v>
      </c>
      <c r="GX24" s="72" t="s">
        <v>541</v>
      </c>
      <c r="GY24" s="24">
        <v>25</v>
      </c>
      <c r="GZ24" s="16"/>
      <c r="HA24" s="59"/>
      <c r="HB24" s="126"/>
      <c r="HC24" s="20">
        <v>17</v>
      </c>
      <c r="HD24" s="19">
        <v>941.7</v>
      </c>
      <c r="HE24" s="17">
        <v>42201</v>
      </c>
      <c r="HF24" s="19">
        <v>941.7</v>
      </c>
      <c r="HG24" s="72" t="s">
        <v>552</v>
      </c>
      <c r="HH24" s="24">
        <v>25</v>
      </c>
      <c r="HI24" s="16"/>
      <c r="HJ24" s="135"/>
      <c r="HK24" s="126"/>
      <c r="HL24" s="20">
        <v>17</v>
      </c>
      <c r="HM24" s="19">
        <v>909.3</v>
      </c>
      <c r="HN24" s="17">
        <v>42201</v>
      </c>
      <c r="HO24" s="19">
        <v>909.3</v>
      </c>
      <c r="HP24" s="72" t="s">
        <v>543</v>
      </c>
      <c r="HQ24" s="24">
        <v>25</v>
      </c>
      <c r="HR24" s="16"/>
      <c r="HS24" s="135"/>
      <c r="HT24" s="126"/>
      <c r="HU24" s="20">
        <v>17</v>
      </c>
      <c r="HV24" s="19">
        <v>907.2</v>
      </c>
      <c r="HW24" s="17">
        <v>42202</v>
      </c>
      <c r="HX24" s="19">
        <v>907.2</v>
      </c>
      <c r="HY24" s="72" t="s">
        <v>555</v>
      </c>
      <c r="HZ24" s="24">
        <v>25</v>
      </c>
      <c r="IA24" s="16"/>
      <c r="IB24" s="135"/>
      <c r="IC24" s="126"/>
      <c r="ID24" s="20"/>
      <c r="IE24" s="19"/>
      <c r="IF24" s="17"/>
      <c r="IG24" s="19"/>
      <c r="IH24" s="72"/>
      <c r="II24" s="24"/>
      <c r="IJ24" s="16"/>
      <c r="IK24" s="59"/>
      <c r="IL24" s="126"/>
      <c r="IM24" s="20">
        <v>17</v>
      </c>
      <c r="IN24" s="19">
        <v>916.3</v>
      </c>
      <c r="IO24" s="17">
        <v>42203</v>
      </c>
      <c r="IP24" s="19">
        <v>916.3</v>
      </c>
      <c r="IQ24" s="72" t="s">
        <v>560</v>
      </c>
      <c r="IR24" s="24">
        <v>25</v>
      </c>
      <c r="IS24" s="16"/>
      <c r="IT24" s="59"/>
      <c r="IU24" s="126"/>
      <c r="IV24" s="20">
        <v>17</v>
      </c>
      <c r="IW24" s="19">
        <v>919</v>
      </c>
      <c r="IX24" s="110">
        <v>42203</v>
      </c>
      <c r="IY24" s="19">
        <v>919</v>
      </c>
      <c r="IZ24" s="129" t="s">
        <v>573</v>
      </c>
      <c r="JA24" s="108">
        <v>25</v>
      </c>
      <c r="JB24" s="16"/>
      <c r="JC24" s="59"/>
      <c r="JD24" s="126"/>
      <c r="JE24" s="20">
        <v>17</v>
      </c>
      <c r="JF24" s="19">
        <v>995</v>
      </c>
      <c r="JG24" s="17">
        <v>42203</v>
      </c>
      <c r="JH24" s="19">
        <v>995</v>
      </c>
      <c r="JI24" s="530" t="s">
        <v>563</v>
      </c>
      <c r="JJ24" s="24">
        <v>25</v>
      </c>
      <c r="JK24" s="16"/>
      <c r="JL24" s="59"/>
      <c r="JM24" s="210"/>
      <c r="JN24" s="20">
        <v>17</v>
      </c>
      <c r="JO24" s="19">
        <v>914.74</v>
      </c>
      <c r="JP24" s="17"/>
      <c r="JQ24" s="19"/>
      <c r="JR24" s="72"/>
      <c r="JS24" s="24"/>
      <c r="JT24" s="16"/>
      <c r="JU24" s="59"/>
      <c r="JV24" s="126"/>
      <c r="JW24" s="20"/>
      <c r="JX24" s="19"/>
      <c r="JY24" s="17"/>
      <c r="JZ24" s="19"/>
      <c r="KA24" s="72"/>
      <c r="KB24" s="24"/>
      <c r="KC24" s="16"/>
      <c r="KD24" s="59"/>
      <c r="KE24" s="126"/>
      <c r="KF24" s="20">
        <v>17</v>
      </c>
      <c r="KG24" s="205">
        <v>866.3</v>
      </c>
      <c r="KH24" s="110">
        <v>42206</v>
      </c>
      <c r="KI24" s="205">
        <v>866.3</v>
      </c>
      <c r="KJ24" s="129" t="s">
        <v>575</v>
      </c>
      <c r="KK24" s="108">
        <v>25.5</v>
      </c>
      <c r="KL24" s="16"/>
      <c r="KM24" s="59"/>
      <c r="KN24" s="126"/>
      <c r="KO24" s="20">
        <v>17</v>
      </c>
      <c r="KP24" s="205">
        <v>837.64</v>
      </c>
      <c r="KQ24" s="17">
        <v>42206</v>
      </c>
      <c r="KR24" s="205">
        <v>837.64</v>
      </c>
      <c r="KS24" s="72" t="s">
        <v>577</v>
      </c>
      <c r="KT24" s="24">
        <v>25.5</v>
      </c>
      <c r="KU24" s="16"/>
      <c r="KV24" s="59"/>
      <c r="KW24" s="126"/>
      <c r="KX24" s="20">
        <v>17</v>
      </c>
      <c r="KY24" s="19">
        <v>792.74</v>
      </c>
      <c r="KZ24" s="17">
        <v>42206</v>
      </c>
      <c r="LA24" s="19">
        <v>792.74</v>
      </c>
      <c r="LB24" s="72" t="s">
        <v>579</v>
      </c>
      <c r="LC24" s="24">
        <v>25.5</v>
      </c>
      <c r="LD24" s="16"/>
      <c r="LE24" s="59"/>
      <c r="LF24" s="126"/>
      <c r="LG24" s="20">
        <v>17</v>
      </c>
      <c r="LH24" s="205">
        <v>943.76</v>
      </c>
      <c r="LI24" s="17">
        <v>42207</v>
      </c>
      <c r="LJ24" s="205">
        <v>943.76</v>
      </c>
      <c r="LK24" s="72" t="s">
        <v>588</v>
      </c>
      <c r="LL24" s="24">
        <v>25.5</v>
      </c>
      <c r="LM24" s="16"/>
      <c r="LN24" s="59"/>
      <c r="LO24" s="126"/>
      <c r="LP24" s="20">
        <v>17</v>
      </c>
      <c r="LQ24" s="19">
        <v>921.7</v>
      </c>
      <c r="LR24" s="17">
        <v>42208</v>
      </c>
      <c r="LS24" s="19">
        <v>921.7</v>
      </c>
      <c r="LT24" s="72" t="s">
        <v>594</v>
      </c>
      <c r="LU24" s="24">
        <v>26.5</v>
      </c>
      <c r="LV24" s="16"/>
      <c r="LW24" s="59"/>
      <c r="LX24" s="126"/>
      <c r="LY24" s="20">
        <v>17</v>
      </c>
      <c r="LZ24" s="19">
        <v>847.62</v>
      </c>
      <c r="MA24" s="17">
        <v>42208</v>
      </c>
      <c r="MB24" s="19">
        <v>847.62</v>
      </c>
      <c r="MC24" s="530" t="s">
        <v>585</v>
      </c>
      <c r="MD24" s="24">
        <v>26.5</v>
      </c>
      <c r="ME24" s="16"/>
      <c r="MF24" s="59"/>
      <c r="MG24" s="126"/>
      <c r="MH24" s="20">
        <v>17</v>
      </c>
      <c r="MI24" s="19">
        <v>931.2</v>
      </c>
      <c r="MJ24" s="17">
        <v>42209</v>
      </c>
      <c r="MK24" s="19">
        <v>931.2</v>
      </c>
      <c r="ML24" s="72" t="s">
        <v>601</v>
      </c>
      <c r="MM24" s="24">
        <v>27</v>
      </c>
      <c r="MN24" s="16"/>
      <c r="MO24" s="59"/>
      <c r="MP24" s="126"/>
      <c r="MQ24" s="20">
        <v>17</v>
      </c>
      <c r="MR24" s="19">
        <v>937.1</v>
      </c>
      <c r="MS24" s="17">
        <v>42210</v>
      </c>
      <c r="MT24" s="19">
        <v>937.1</v>
      </c>
      <c r="MU24" s="72" t="s">
        <v>607</v>
      </c>
      <c r="MV24" s="24">
        <v>27.5</v>
      </c>
      <c r="MW24" s="16"/>
      <c r="MX24" s="59"/>
      <c r="MY24" s="126"/>
      <c r="MZ24" s="20">
        <v>17</v>
      </c>
      <c r="NA24" s="19">
        <v>918.1</v>
      </c>
      <c r="NB24" s="17">
        <v>42210</v>
      </c>
      <c r="NC24" s="19">
        <v>918.1</v>
      </c>
      <c r="ND24" s="72" t="s">
        <v>604</v>
      </c>
      <c r="NE24" s="24">
        <v>27.5</v>
      </c>
      <c r="NF24" s="16"/>
      <c r="NG24" s="59"/>
      <c r="NH24" s="126"/>
      <c r="NI24" s="20">
        <v>17</v>
      </c>
      <c r="NJ24" s="19">
        <v>964.17</v>
      </c>
      <c r="NK24" s="17">
        <v>42210</v>
      </c>
      <c r="NL24" s="19">
        <v>964.17</v>
      </c>
      <c r="NM24" s="316" t="s">
        <v>605</v>
      </c>
      <c r="NN24" s="24">
        <v>27</v>
      </c>
      <c r="NO24" s="16"/>
      <c r="NP24" s="59"/>
      <c r="NQ24" s="126"/>
      <c r="NR24" s="20">
        <v>17</v>
      </c>
      <c r="NS24" s="19">
        <v>996</v>
      </c>
      <c r="NT24" s="17"/>
      <c r="NU24" s="19"/>
      <c r="NV24" s="72"/>
      <c r="NW24" s="24"/>
      <c r="NX24" s="16"/>
      <c r="NY24" s="59"/>
      <c r="NZ24" s="126"/>
      <c r="OA24" s="20">
        <v>17</v>
      </c>
      <c r="OB24" s="19">
        <v>913.83</v>
      </c>
      <c r="OC24" s="17">
        <v>42213</v>
      </c>
      <c r="OD24" s="19">
        <v>913.83</v>
      </c>
      <c r="OE24" s="72" t="s">
        <v>612</v>
      </c>
      <c r="OF24" s="24">
        <v>28.5</v>
      </c>
      <c r="OH24" s="7"/>
      <c r="OI24" s="2"/>
      <c r="OJ24" s="20">
        <v>17</v>
      </c>
      <c r="OK24" s="19">
        <v>927.44</v>
      </c>
      <c r="OL24" s="17">
        <v>42213</v>
      </c>
      <c r="OM24" s="19">
        <v>927.44</v>
      </c>
      <c r="ON24" s="72" t="s">
        <v>615</v>
      </c>
      <c r="OO24" s="24">
        <v>28.5</v>
      </c>
      <c r="OQ24" s="7"/>
      <c r="OR24" s="2"/>
      <c r="OS24" s="20">
        <v>17</v>
      </c>
      <c r="OT24" s="19">
        <v>915.19</v>
      </c>
      <c r="OU24" s="17">
        <v>42214</v>
      </c>
      <c r="OV24" s="19">
        <v>915.19</v>
      </c>
      <c r="OW24" s="72" t="s">
        <v>617</v>
      </c>
      <c r="OX24" s="24">
        <v>28.5</v>
      </c>
      <c r="OZ24" s="7"/>
      <c r="PA24" s="2"/>
      <c r="PB24" s="20">
        <v>17</v>
      </c>
      <c r="PC24" s="19">
        <v>925.3</v>
      </c>
      <c r="PD24" s="17">
        <v>42214</v>
      </c>
      <c r="PE24" s="19">
        <v>925.3</v>
      </c>
      <c r="PF24" s="72" t="s">
        <v>623</v>
      </c>
      <c r="PG24" s="24">
        <v>27.3</v>
      </c>
      <c r="PI24" s="7"/>
      <c r="PJ24" s="2"/>
      <c r="PK24" s="20">
        <v>17</v>
      </c>
      <c r="PL24" s="19">
        <v>972.5</v>
      </c>
      <c r="PM24" s="17">
        <v>42215</v>
      </c>
      <c r="PN24" s="19">
        <v>972.5</v>
      </c>
      <c r="PO24" s="72" t="s">
        <v>627</v>
      </c>
      <c r="PP24" s="24">
        <v>28.5</v>
      </c>
      <c r="PR24" s="7"/>
      <c r="PS24" s="2"/>
      <c r="PT24" s="20">
        <v>17</v>
      </c>
      <c r="PU24" s="19">
        <v>890.7</v>
      </c>
      <c r="PV24" s="17">
        <v>42215</v>
      </c>
      <c r="PW24" s="19">
        <v>890.7</v>
      </c>
      <c r="PX24" s="72" t="s">
        <v>620</v>
      </c>
      <c r="PY24" s="24">
        <v>28.5</v>
      </c>
      <c r="QA24" s="7"/>
      <c r="QB24" s="2"/>
      <c r="QC24" s="20">
        <v>17</v>
      </c>
      <c r="QD24" s="19">
        <v>933.5</v>
      </c>
      <c r="QE24" s="17">
        <v>42216</v>
      </c>
      <c r="QF24" s="19">
        <v>933.5</v>
      </c>
      <c r="QG24" s="72" t="s">
        <v>629</v>
      </c>
      <c r="QH24" s="24">
        <v>28.5</v>
      </c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13"/>
      <c r="RP24" s="416"/>
      <c r="RQ24" s="414"/>
      <c r="RR24" s="415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Farmland</v>
      </c>
      <c r="D25" s="74" t="str">
        <f t="shared" si="21"/>
        <v>PED. 5002963</v>
      </c>
      <c r="E25" s="162">
        <f t="shared" si="21"/>
        <v>42200</v>
      </c>
      <c r="F25" s="77">
        <f t="shared" si="21"/>
        <v>19033.39</v>
      </c>
      <c r="G25" s="15">
        <f t="shared" si="21"/>
        <v>21</v>
      </c>
      <c r="H25" s="65">
        <f t="shared" si="21"/>
        <v>19235.84</v>
      </c>
      <c r="I25" s="18">
        <f t="shared" si="21"/>
        <v>-202.45000000000073</v>
      </c>
      <c r="K25" s="7"/>
      <c r="L25" s="2"/>
      <c r="M25" s="20">
        <v>18</v>
      </c>
      <c r="N25" s="19">
        <v>887.98</v>
      </c>
      <c r="O25" s="17">
        <v>42186</v>
      </c>
      <c r="P25" s="19">
        <v>887.98</v>
      </c>
      <c r="Q25" s="659" t="s">
        <v>473</v>
      </c>
      <c r="R25" s="272">
        <v>26.5</v>
      </c>
      <c r="S25" s="16"/>
      <c r="T25" s="59"/>
      <c r="U25" s="126"/>
      <c r="V25" s="20">
        <v>18</v>
      </c>
      <c r="W25" s="19">
        <v>814.97</v>
      </c>
      <c r="X25" s="156">
        <v>42188</v>
      </c>
      <c r="Y25" s="179">
        <v>814.97</v>
      </c>
      <c r="Z25" s="316" t="s">
        <v>482</v>
      </c>
      <c r="AA25" s="116">
        <v>26.5</v>
      </c>
      <c r="AB25" s="16"/>
      <c r="AC25" s="59"/>
      <c r="AD25" s="126"/>
      <c r="AE25" s="20"/>
      <c r="AF25" s="19"/>
      <c r="AG25" s="110"/>
      <c r="AH25" s="19"/>
      <c r="AI25" s="129"/>
      <c r="AJ25" s="116"/>
      <c r="AK25" s="16"/>
      <c r="AL25" s="59"/>
      <c r="AM25" s="126"/>
      <c r="AN25" s="20"/>
      <c r="AO25" s="19"/>
      <c r="AP25" s="17"/>
      <c r="AQ25" s="19"/>
      <c r="AR25" s="72"/>
      <c r="AS25" s="24"/>
      <c r="AT25" s="16"/>
      <c r="AU25" s="59"/>
      <c r="AV25" s="175"/>
      <c r="AW25" s="20">
        <v>18</v>
      </c>
      <c r="AX25" s="19">
        <v>924.9</v>
      </c>
      <c r="AY25" s="110">
        <v>42188</v>
      </c>
      <c r="AZ25" s="19">
        <v>924.9</v>
      </c>
      <c r="BA25" s="129" t="s">
        <v>484</v>
      </c>
      <c r="BB25" s="108">
        <v>26.5</v>
      </c>
      <c r="BC25" s="16"/>
      <c r="BD25" s="59"/>
      <c r="BE25" s="126"/>
      <c r="BF25" s="20">
        <v>18</v>
      </c>
      <c r="BG25" s="19">
        <v>914.4</v>
      </c>
      <c r="BH25" s="17">
        <v>42188</v>
      </c>
      <c r="BI25" s="19">
        <v>914.4</v>
      </c>
      <c r="BJ25" s="530" t="s">
        <v>489</v>
      </c>
      <c r="BK25" s="160">
        <v>26.5</v>
      </c>
      <c r="BL25" s="16"/>
      <c r="BM25" s="59"/>
      <c r="BN25" s="183"/>
      <c r="BO25" s="20">
        <v>18</v>
      </c>
      <c r="BP25" s="19">
        <v>934.4</v>
      </c>
      <c r="BQ25" s="17">
        <v>42189</v>
      </c>
      <c r="BR25" s="19">
        <v>934.4</v>
      </c>
      <c r="BS25" s="72" t="s">
        <v>491</v>
      </c>
      <c r="BT25" s="24">
        <v>26.5</v>
      </c>
      <c r="BU25" s="16"/>
      <c r="BV25" s="59"/>
      <c r="BW25" s="183"/>
      <c r="BX25" s="20">
        <v>18</v>
      </c>
      <c r="BY25" s="19">
        <v>1026</v>
      </c>
      <c r="BZ25" s="669">
        <v>42191</v>
      </c>
      <c r="CA25" s="670">
        <v>1026</v>
      </c>
      <c r="CB25" s="72" t="s">
        <v>507</v>
      </c>
      <c r="CC25" s="24">
        <v>26.3</v>
      </c>
      <c r="CD25" s="16"/>
      <c r="CE25" s="59"/>
      <c r="CF25" s="183"/>
      <c r="CG25" s="20">
        <v>18</v>
      </c>
      <c r="CH25" s="19">
        <v>914.4</v>
      </c>
      <c r="CI25" s="17">
        <v>42191</v>
      </c>
      <c r="CJ25" s="19">
        <v>914.4</v>
      </c>
      <c r="CK25" s="448" t="s">
        <v>501</v>
      </c>
      <c r="CL25" s="24">
        <v>26.5</v>
      </c>
      <c r="CM25" s="16"/>
      <c r="CN25" s="59"/>
      <c r="CO25" s="126"/>
      <c r="CP25" s="20">
        <v>18</v>
      </c>
      <c r="CQ25" s="19">
        <v>813.61</v>
      </c>
      <c r="CR25" s="17">
        <v>42189</v>
      </c>
      <c r="CS25" s="19">
        <v>813.61</v>
      </c>
      <c r="CT25" s="333" t="s">
        <v>498</v>
      </c>
      <c r="CU25" s="24">
        <v>26.5</v>
      </c>
      <c r="CV25" s="16"/>
      <c r="CW25" s="59"/>
      <c r="CX25" s="126"/>
      <c r="CY25" s="20">
        <v>18</v>
      </c>
      <c r="CZ25" s="205">
        <v>888.89</v>
      </c>
      <c r="DA25" s="17">
        <v>42192</v>
      </c>
      <c r="DB25" s="205">
        <v>888.89</v>
      </c>
      <c r="DC25" s="43" t="s">
        <v>506</v>
      </c>
      <c r="DD25" s="24">
        <v>25.5</v>
      </c>
      <c r="DE25" s="16"/>
      <c r="DF25" s="59"/>
      <c r="DG25" s="126"/>
      <c r="DH25" s="20">
        <v>18</v>
      </c>
      <c r="DI25" s="19">
        <v>942.4</v>
      </c>
      <c r="DJ25" s="17">
        <v>42192</v>
      </c>
      <c r="DK25" s="19">
        <v>942.4</v>
      </c>
      <c r="DL25" s="43" t="s">
        <v>509</v>
      </c>
      <c r="DM25" s="24">
        <v>25.5</v>
      </c>
      <c r="DN25" s="16"/>
      <c r="DO25" s="59"/>
      <c r="DP25" s="126"/>
      <c r="DQ25" s="20">
        <v>18</v>
      </c>
      <c r="DR25" s="30">
        <v>926.53</v>
      </c>
      <c r="DS25" s="58">
        <v>42193</v>
      </c>
      <c r="DT25" s="30">
        <v>926.53</v>
      </c>
      <c r="DU25" s="79" t="s">
        <v>514</v>
      </c>
      <c r="DV25" s="24">
        <v>25.5</v>
      </c>
      <c r="DW25" s="16"/>
      <c r="DX25" s="59"/>
      <c r="DY25" s="126"/>
      <c r="DZ25" s="20">
        <v>18</v>
      </c>
      <c r="EA25" s="30">
        <v>929.9</v>
      </c>
      <c r="EB25" s="58">
        <v>42194</v>
      </c>
      <c r="EC25" s="30">
        <v>929.9</v>
      </c>
      <c r="ED25" s="79" t="s">
        <v>517</v>
      </c>
      <c r="EE25" s="24">
        <v>25</v>
      </c>
      <c r="EF25" s="16"/>
      <c r="EG25" s="59"/>
      <c r="EH25" s="126"/>
      <c r="EI25" s="20">
        <v>18</v>
      </c>
      <c r="EJ25" s="19">
        <v>917.2</v>
      </c>
      <c r="EK25" s="17">
        <v>42195</v>
      </c>
      <c r="EL25" s="18">
        <v>917.2</v>
      </c>
      <c r="EM25" s="43" t="s">
        <v>521</v>
      </c>
      <c r="EN25" s="24">
        <v>25</v>
      </c>
      <c r="EO25" s="16"/>
      <c r="EP25" s="59"/>
      <c r="EQ25" s="126"/>
      <c r="ER25" s="20">
        <v>18</v>
      </c>
      <c r="ES25" s="19">
        <v>930.8</v>
      </c>
      <c r="ET25" s="17">
        <v>42196</v>
      </c>
      <c r="EU25" s="19">
        <v>930.8</v>
      </c>
      <c r="EV25" s="79" t="s">
        <v>525</v>
      </c>
      <c r="EW25" s="24">
        <v>25</v>
      </c>
      <c r="EX25" s="16"/>
      <c r="EY25" s="59"/>
      <c r="EZ25" s="126"/>
      <c r="FA25" s="20"/>
      <c r="FB25" s="19"/>
      <c r="FC25" s="17"/>
      <c r="FD25" s="19"/>
      <c r="FE25" s="43"/>
      <c r="FF25" s="24"/>
      <c r="FG25" s="16"/>
      <c r="FH25" s="59"/>
      <c r="FI25" s="126"/>
      <c r="FJ25" s="20">
        <v>18</v>
      </c>
      <c r="FK25" s="30">
        <v>910.2</v>
      </c>
      <c r="FL25" s="58">
        <v>42197</v>
      </c>
      <c r="FM25" s="30">
        <v>910.2</v>
      </c>
      <c r="FN25" s="79" t="s">
        <v>530</v>
      </c>
      <c r="FO25" s="24">
        <v>25</v>
      </c>
      <c r="FP25" s="16"/>
      <c r="FQ25" s="59"/>
      <c r="FR25" s="126"/>
      <c r="FS25" s="20">
        <v>18</v>
      </c>
      <c r="FT25" s="30">
        <v>907.2</v>
      </c>
      <c r="FU25" s="58">
        <v>42197</v>
      </c>
      <c r="FV25" s="30">
        <v>907.2</v>
      </c>
      <c r="FW25" s="79" t="s">
        <v>531</v>
      </c>
      <c r="FX25" s="24">
        <v>25</v>
      </c>
      <c r="FY25" s="16"/>
      <c r="FZ25" s="59"/>
      <c r="GA25" s="126"/>
      <c r="GB25" s="20">
        <v>18</v>
      </c>
      <c r="GC25" s="19">
        <v>947.39</v>
      </c>
      <c r="GD25" s="17">
        <v>42199</v>
      </c>
      <c r="GE25" s="19">
        <v>947.39</v>
      </c>
      <c r="GF25" s="369" t="s">
        <v>536</v>
      </c>
      <c r="GG25" s="24">
        <v>25</v>
      </c>
      <c r="GH25" s="16"/>
      <c r="GI25" s="135"/>
      <c r="GJ25" s="126"/>
      <c r="GK25" s="20">
        <v>18</v>
      </c>
      <c r="GL25" s="19">
        <v>927.44</v>
      </c>
      <c r="GM25" s="17">
        <v>42199</v>
      </c>
      <c r="GN25" s="19">
        <v>927.44</v>
      </c>
      <c r="GO25" s="72" t="s">
        <v>539</v>
      </c>
      <c r="GP25" s="24">
        <v>25</v>
      </c>
      <c r="GQ25" s="16"/>
      <c r="GR25" s="59"/>
      <c r="GS25" s="126"/>
      <c r="GT25" s="20">
        <v>18</v>
      </c>
      <c r="GU25" s="19">
        <v>935.6</v>
      </c>
      <c r="GV25" s="17">
        <v>42200</v>
      </c>
      <c r="GW25" s="19">
        <v>935.6</v>
      </c>
      <c r="GX25" s="72" t="s">
        <v>542</v>
      </c>
      <c r="GY25" s="24">
        <v>25</v>
      </c>
      <c r="GZ25" s="16"/>
      <c r="HA25" s="59"/>
      <c r="HB25" s="126"/>
      <c r="HC25" s="20">
        <v>18</v>
      </c>
      <c r="HD25" s="19">
        <v>935.3</v>
      </c>
      <c r="HE25" s="17">
        <v>42201</v>
      </c>
      <c r="HF25" s="19">
        <v>935.3</v>
      </c>
      <c r="HG25" s="72" t="s">
        <v>553</v>
      </c>
      <c r="HH25" s="24">
        <v>25</v>
      </c>
      <c r="HI25" s="16"/>
      <c r="HJ25" s="135"/>
      <c r="HK25" s="126"/>
      <c r="HL25" s="20">
        <v>18</v>
      </c>
      <c r="HM25" s="19">
        <v>911.56</v>
      </c>
      <c r="HN25" s="17">
        <v>42201</v>
      </c>
      <c r="HO25" s="19">
        <v>911.56</v>
      </c>
      <c r="HP25" s="72" t="s">
        <v>550</v>
      </c>
      <c r="HQ25" s="24">
        <v>25</v>
      </c>
      <c r="HR25" s="16"/>
      <c r="HS25" s="135"/>
      <c r="HT25" s="126"/>
      <c r="HU25" s="20">
        <v>18</v>
      </c>
      <c r="HV25" s="19">
        <v>925.3</v>
      </c>
      <c r="HW25" s="17">
        <v>42202</v>
      </c>
      <c r="HX25" s="19">
        <v>925.3</v>
      </c>
      <c r="HY25" s="72" t="s">
        <v>556</v>
      </c>
      <c r="HZ25" s="24">
        <v>25</v>
      </c>
      <c r="IA25" s="16"/>
      <c r="IB25" s="135"/>
      <c r="IC25" s="126"/>
      <c r="ID25" s="20"/>
      <c r="IE25" s="19"/>
      <c r="IF25" s="17"/>
      <c r="IG25" s="19"/>
      <c r="IH25" s="72"/>
      <c r="II25" s="24"/>
      <c r="IJ25" s="16"/>
      <c r="IK25" s="59"/>
      <c r="IL25" s="126"/>
      <c r="IM25" s="20">
        <v>18</v>
      </c>
      <c r="IN25" s="19">
        <v>930.8</v>
      </c>
      <c r="IO25" s="17">
        <v>42203</v>
      </c>
      <c r="IP25" s="19">
        <v>930.8</v>
      </c>
      <c r="IQ25" s="72" t="s">
        <v>560</v>
      </c>
      <c r="IR25" s="24">
        <v>25</v>
      </c>
      <c r="IS25" s="16"/>
      <c r="IT25" s="59"/>
      <c r="IU25" s="126"/>
      <c r="IV25" s="20">
        <v>18</v>
      </c>
      <c r="IW25" s="19">
        <v>865.4</v>
      </c>
      <c r="IX25" s="110">
        <v>42203</v>
      </c>
      <c r="IY25" s="19">
        <v>865.4</v>
      </c>
      <c r="IZ25" s="129" t="s">
        <v>574</v>
      </c>
      <c r="JA25" s="108">
        <v>25</v>
      </c>
      <c r="JB25" s="16"/>
      <c r="JC25" s="59"/>
      <c r="JD25" s="126"/>
      <c r="JE25" s="20">
        <v>18</v>
      </c>
      <c r="JF25" s="19">
        <v>1014</v>
      </c>
      <c r="JG25" s="17">
        <v>42203</v>
      </c>
      <c r="JH25" s="19">
        <v>1014</v>
      </c>
      <c r="JI25" s="530" t="s">
        <v>564</v>
      </c>
      <c r="JJ25" s="24">
        <v>25</v>
      </c>
      <c r="JK25" s="16"/>
      <c r="JL25" s="59"/>
      <c r="JM25" s="210"/>
      <c r="JN25" s="20">
        <v>18</v>
      </c>
      <c r="JO25" s="19">
        <v>947.85</v>
      </c>
      <c r="JP25" s="17"/>
      <c r="JQ25" s="19"/>
      <c r="JR25" s="72"/>
      <c r="JS25" s="24"/>
      <c r="JT25" s="16"/>
      <c r="JU25" s="59"/>
      <c r="JV25" s="126"/>
      <c r="JW25" s="20"/>
      <c r="JX25" s="19"/>
      <c r="JY25" s="17"/>
      <c r="JZ25" s="19"/>
      <c r="KA25" s="72"/>
      <c r="KB25" s="24"/>
      <c r="KC25" s="16"/>
      <c r="KD25" s="59"/>
      <c r="KE25" s="139"/>
      <c r="KF25" s="20">
        <v>18</v>
      </c>
      <c r="KG25" s="205">
        <v>923.5</v>
      </c>
      <c r="KH25" s="110">
        <v>42206</v>
      </c>
      <c r="KI25" s="205">
        <v>923.5</v>
      </c>
      <c r="KJ25" s="129" t="s">
        <v>576</v>
      </c>
      <c r="KK25" s="108">
        <v>25.5</v>
      </c>
      <c r="KL25" s="16"/>
      <c r="KM25" s="59"/>
      <c r="KN25" s="126"/>
      <c r="KO25" s="20">
        <v>18</v>
      </c>
      <c r="KP25" s="205">
        <v>809.98</v>
      </c>
      <c r="KQ25" s="17">
        <v>42206</v>
      </c>
      <c r="KR25" s="205">
        <v>809.98</v>
      </c>
      <c r="KS25" s="72" t="s">
        <v>578</v>
      </c>
      <c r="KT25" s="24">
        <v>25.5</v>
      </c>
      <c r="KU25" s="16"/>
      <c r="KV25" s="59"/>
      <c r="KW25" s="126"/>
      <c r="KX25" s="20">
        <v>18</v>
      </c>
      <c r="KY25" s="19">
        <v>868.48</v>
      </c>
      <c r="KZ25" s="17">
        <v>42206</v>
      </c>
      <c r="LA25" s="19">
        <v>868.48</v>
      </c>
      <c r="LB25" s="72" t="s">
        <v>582</v>
      </c>
      <c r="LC25" s="24">
        <v>25.5</v>
      </c>
      <c r="LD25" s="16"/>
      <c r="LE25" s="59"/>
      <c r="LF25" s="126"/>
      <c r="LG25" s="20">
        <v>18</v>
      </c>
      <c r="LH25" s="205">
        <v>898.37</v>
      </c>
      <c r="LI25" s="17">
        <v>42207</v>
      </c>
      <c r="LJ25" s="205">
        <v>898.37</v>
      </c>
      <c r="LK25" s="72" t="s">
        <v>596</v>
      </c>
      <c r="LL25" s="24">
        <v>25.5</v>
      </c>
      <c r="LM25" s="16"/>
      <c r="LN25" s="59"/>
      <c r="LO25" s="126"/>
      <c r="LP25" s="20">
        <v>18</v>
      </c>
      <c r="LQ25" s="19">
        <v>938</v>
      </c>
      <c r="LR25" s="17">
        <v>42208</v>
      </c>
      <c r="LS25" s="19">
        <v>938</v>
      </c>
      <c r="LT25" s="72" t="s">
        <v>595</v>
      </c>
      <c r="LU25" s="24">
        <v>26.5</v>
      </c>
      <c r="LV25" s="16"/>
      <c r="LW25" s="59"/>
      <c r="LX25" s="126"/>
      <c r="LY25" s="20">
        <v>18</v>
      </c>
      <c r="LZ25" s="19">
        <v>829.93</v>
      </c>
      <c r="MA25" s="17">
        <v>42208</v>
      </c>
      <c r="MB25" s="19">
        <v>829.93</v>
      </c>
      <c r="MC25" s="72" t="s">
        <v>585</v>
      </c>
      <c r="MD25" s="24">
        <v>26.5</v>
      </c>
      <c r="ME25" s="16"/>
      <c r="MF25" s="59"/>
      <c r="MG25" s="126"/>
      <c r="MH25" s="20">
        <v>18</v>
      </c>
      <c r="MI25" s="19">
        <v>945.7</v>
      </c>
      <c r="MJ25" s="17">
        <v>42209</v>
      </c>
      <c r="MK25" s="19">
        <v>945.7</v>
      </c>
      <c r="ML25" s="72" t="s">
        <v>600</v>
      </c>
      <c r="MM25" s="24">
        <v>27</v>
      </c>
      <c r="MN25" s="16"/>
      <c r="MO25" s="59"/>
      <c r="MP25" s="126"/>
      <c r="MQ25" s="20">
        <v>18</v>
      </c>
      <c r="MR25" s="19">
        <v>946.2</v>
      </c>
      <c r="MS25" s="17">
        <v>42210</v>
      </c>
      <c r="MT25" s="19">
        <v>946.2</v>
      </c>
      <c r="MU25" s="72" t="s">
        <v>608</v>
      </c>
      <c r="MV25" s="24">
        <v>27.5</v>
      </c>
      <c r="MW25" s="16"/>
      <c r="MX25" s="59"/>
      <c r="MY25" s="126"/>
      <c r="MZ25" s="20">
        <v>18</v>
      </c>
      <c r="NA25" s="19">
        <v>943.9</v>
      </c>
      <c r="NB25" s="17">
        <v>42210</v>
      </c>
      <c r="NC25" s="19">
        <v>943.9</v>
      </c>
      <c r="ND25" s="72" t="s">
        <v>604</v>
      </c>
      <c r="NE25" s="24">
        <v>27.5</v>
      </c>
      <c r="NF25" s="16"/>
      <c r="NG25" s="59"/>
      <c r="NH25" s="126"/>
      <c r="NI25" s="20">
        <v>18</v>
      </c>
      <c r="NJ25" s="19">
        <v>897.96</v>
      </c>
      <c r="NK25" s="17">
        <v>42210</v>
      </c>
      <c r="NL25" s="19">
        <v>897.96</v>
      </c>
      <c r="NM25" s="316" t="s">
        <v>606</v>
      </c>
      <c r="NN25" s="24">
        <v>27</v>
      </c>
      <c r="NO25" s="16"/>
      <c r="NP25" s="59"/>
      <c r="NQ25" s="126"/>
      <c r="NR25" s="20">
        <v>18</v>
      </c>
      <c r="NS25" s="19">
        <v>962</v>
      </c>
      <c r="NT25" s="17"/>
      <c r="NU25" s="19"/>
      <c r="NV25" s="72"/>
      <c r="NW25" s="24"/>
      <c r="NX25" s="16"/>
      <c r="NY25" s="59"/>
      <c r="NZ25" s="126"/>
      <c r="OA25" s="20">
        <v>18</v>
      </c>
      <c r="OB25" s="19">
        <v>914.74</v>
      </c>
      <c r="OC25" s="17">
        <v>42213</v>
      </c>
      <c r="OD25" s="19">
        <v>914.74</v>
      </c>
      <c r="OE25" s="72" t="s">
        <v>613</v>
      </c>
      <c r="OF25" s="24">
        <v>28.5</v>
      </c>
      <c r="OH25" s="7"/>
      <c r="OI25" s="2"/>
      <c r="OJ25" s="20">
        <v>18</v>
      </c>
      <c r="OK25" s="19">
        <v>897.05</v>
      </c>
      <c r="OL25" s="17">
        <v>42213</v>
      </c>
      <c r="OM25" s="19">
        <v>897.05</v>
      </c>
      <c r="ON25" s="72" t="s">
        <v>615</v>
      </c>
      <c r="OO25" s="24">
        <v>28.5</v>
      </c>
      <c r="OQ25" s="7"/>
      <c r="OR25" s="2"/>
      <c r="OS25" s="20">
        <v>18</v>
      </c>
      <c r="OT25" s="19">
        <v>921.54</v>
      </c>
      <c r="OU25" s="17">
        <v>42214</v>
      </c>
      <c r="OV25" s="19">
        <v>921.54</v>
      </c>
      <c r="OW25" s="72" t="s">
        <v>618</v>
      </c>
      <c r="OX25" s="24">
        <v>28.5</v>
      </c>
      <c r="OZ25" s="7"/>
      <c r="PA25" s="2"/>
      <c r="PB25" s="20">
        <v>18</v>
      </c>
      <c r="PC25" s="19">
        <v>957.1</v>
      </c>
      <c r="PD25" s="17">
        <v>42214</v>
      </c>
      <c r="PE25" s="19">
        <v>957.1</v>
      </c>
      <c r="PF25" s="72" t="s">
        <v>624</v>
      </c>
      <c r="PG25" s="24">
        <v>27.3</v>
      </c>
      <c r="PI25" s="7"/>
      <c r="PJ25" s="2"/>
      <c r="PK25" s="20">
        <v>18</v>
      </c>
      <c r="PL25" s="19">
        <v>918.1</v>
      </c>
      <c r="PM25" s="17">
        <v>42215</v>
      </c>
      <c r="PN25" s="19">
        <v>918.1</v>
      </c>
      <c r="PO25" s="72" t="s">
        <v>628</v>
      </c>
      <c r="PP25" s="24">
        <v>28.5</v>
      </c>
      <c r="PR25" s="7"/>
      <c r="PS25" s="2"/>
      <c r="PT25" s="20">
        <v>18</v>
      </c>
      <c r="PU25" s="19">
        <v>897.51</v>
      </c>
      <c r="PV25" s="17">
        <v>42215</v>
      </c>
      <c r="PW25" s="19">
        <v>897.51</v>
      </c>
      <c r="PX25" s="72" t="s">
        <v>621</v>
      </c>
      <c r="PY25" s="24">
        <v>28.5</v>
      </c>
      <c r="QA25" s="7"/>
      <c r="QB25" s="2"/>
      <c r="QC25" s="20">
        <v>18</v>
      </c>
      <c r="QD25" s="19">
        <v>951.6</v>
      </c>
      <c r="QE25" s="17">
        <v>42216</v>
      </c>
      <c r="QF25" s="19">
        <v>951.6</v>
      </c>
      <c r="QG25" s="72" t="s">
        <v>630</v>
      </c>
      <c r="QH25" s="24">
        <v>28.5</v>
      </c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13"/>
      <c r="RP25" s="416"/>
      <c r="RQ25" s="414"/>
      <c r="RR25" s="415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5002980</v>
      </c>
      <c r="E26" s="162">
        <f t="shared" si="22"/>
        <v>42201</v>
      </c>
      <c r="F26" s="77">
        <f t="shared" si="22"/>
        <v>19712.05</v>
      </c>
      <c r="G26" s="15">
        <f t="shared" si="22"/>
        <v>21</v>
      </c>
      <c r="H26" s="65">
        <f t="shared" si="22"/>
        <v>19713.2</v>
      </c>
      <c r="I26" s="18">
        <f t="shared" si="22"/>
        <v>-1.1500000000014552</v>
      </c>
      <c r="K26" s="7"/>
      <c r="L26" s="2"/>
      <c r="M26" s="20">
        <v>19</v>
      </c>
      <c r="N26" s="19">
        <v>830.39</v>
      </c>
      <c r="O26" s="17">
        <v>42186</v>
      </c>
      <c r="P26" s="19">
        <v>830.39</v>
      </c>
      <c r="Q26" s="658" t="s">
        <v>473</v>
      </c>
      <c r="R26" s="272">
        <v>26.5</v>
      </c>
      <c r="S26" s="16"/>
      <c r="T26" s="59"/>
      <c r="U26" s="126"/>
      <c r="V26" s="20">
        <v>19</v>
      </c>
      <c r="W26" s="19">
        <v>829.48</v>
      </c>
      <c r="X26" s="17">
        <v>42186</v>
      </c>
      <c r="Y26" s="19">
        <v>829.48</v>
      </c>
      <c r="Z26" s="72" t="s">
        <v>475</v>
      </c>
      <c r="AA26" s="24">
        <v>26.5</v>
      </c>
      <c r="AB26" s="16"/>
      <c r="AC26" s="59"/>
      <c r="AD26" s="126"/>
      <c r="AE26" s="20"/>
      <c r="AF26" s="19"/>
      <c r="AG26" s="110"/>
      <c r="AH26" s="19"/>
      <c r="AI26" s="129"/>
      <c r="AJ26" s="116"/>
      <c r="AK26" s="16"/>
      <c r="AL26" s="59"/>
      <c r="AM26" s="126"/>
      <c r="AN26" s="20"/>
      <c r="AO26" s="19"/>
      <c r="AP26" s="17"/>
      <c r="AQ26" s="19"/>
      <c r="AR26" s="72"/>
      <c r="AS26" s="24"/>
      <c r="AT26" s="16"/>
      <c r="AU26" s="59"/>
      <c r="AV26" s="175"/>
      <c r="AW26" s="20">
        <v>19</v>
      </c>
      <c r="AX26" s="19">
        <v>909.9</v>
      </c>
      <c r="AY26" s="110">
        <v>42188</v>
      </c>
      <c r="AZ26" s="19">
        <v>909.9</v>
      </c>
      <c r="BA26" s="129" t="s">
        <v>484</v>
      </c>
      <c r="BB26" s="108">
        <v>26.5</v>
      </c>
      <c r="BC26" s="16"/>
      <c r="BD26" s="59"/>
      <c r="BE26" s="126"/>
      <c r="BF26" s="20">
        <v>19</v>
      </c>
      <c r="BG26" s="19">
        <v>922.6</v>
      </c>
      <c r="BH26" s="17">
        <v>42188</v>
      </c>
      <c r="BI26" s="19">
        <v>922.6</v>
      </c>
      <c r="BJ26" s="530" t="s">
        <v>489</v>
      </c>
      <c r="BK26" s="160">
        <v>26.5</v>
      </c>
      <c r="BL26" s="16"/>
      <c r="BM26" s="59"/>
      <c r="BN26" s="183"/>
      <c r="BO26" s="20">
        <v>19</v>
      </c>
      <c r="BP26" s="19">
        <v>936.2</v>
      </c>
      <c r="BQ26" s="17">
        <v>42189</v>
      </c>
      <c r="BR26" s="19">
        <v>936.2</v>
      </c>
      <c r="BS26" s="530" t="s">
        <v>491</v>
      </c>
      <c r="BT26" s="24">
        <v>26.5</v>
      </c>
      <c r="BU26" s="16"/>
      <c r="BV26" s="59"/>
      <c r="BW26" s="183"/>
      <c r="BX26" s="20"/>
      <c r="BY26" s="19"/>
      <c r="BZ26" s="17"/>
      <c r="CA26" s="19"/>
      <c r="CB26" s="72"/>
      <c r="CC26" s="24"/>
      <c r="CD26" s="16"/>
      <c r="CE26" s="59"/>
      <c r="CF26" s="183"/>
      <c r="CG26" s="20">
        <v>19</v>
      </c>
      <c r="CH26" s="19">
        <v>964.3</v>
      </c>
      <c r="CI26" s="17">
        <v>42191</v>
      </c>
      <c r="CJ26" s="19">
        <v>964.3</v>
      </c>
      <c r="CK26" s="448" t="s">
        <v>495</v>
      </c>
      <c r="CL26" s="24">
        <v>26.5</v>
      </c>
      <c r="CM26" s="16"/>
      <c r="CN26" s="59"/>
      <c r="CO26" s="126"/>
      <c r="CP26" s="20">
        <v>19</v>
      </c>
      <c r="CQ26" s="19">
        <v>792.29</v>
      </c>
      <c r="CR26" s="17">
        <v>42189</v>
      </c>
      <c r="CS26" s="19">
        <v>792.29</v>
      </c>
      <c r="CT26" s="333" t="s">
        <v>498</v>
      </c>
      <c r="CU26" s="24">
        <v>26.5</v>
      </c>
      <c r="CV26" s="16"/>
      <c r="CW26" s="59"/>
      <c r="CX26" s="126"/>
      <c r="CY26" s="20">
        <v>19</v>
      </c>
      <c r="CZ26" s="205">
        <v>902.49</v>
      </c>
      <c r="DA26" s="17">
        <v>42192</v>
      </c>
      <c r="DB26" s="205">
        <v>902.49</v>
      </c>
      <c r="DC26" s="43" t="s">
        <v>506</v>
      </c>
      <c r="DD26" s="24">
        <v>25.5</v>
      </c>
      <c r="DE26" s="16"/>
      <c r="DF26" s="59"/>
      <c r="DG26" s="126"/>
      <c r="DH26" s="20">
        <v>19</v>
      </c>
      <c r="DI26" s="19">
        <v>884.35</v>
      </c>
      <c r="DJ26" s="17">
        <v>42192</v>
      </c>
      <c r="DK26" s="19">
        <v>884.35</v>
      </c>
      <c r="DL26" s="43" t="s">
        <v>509</v>
      </c>
      <c r="DM26" s="24">
        <v>25.5</v>
      </c>
      <c r="DN26" s="16"/>
      <c r="DO26" s="59"/>
      <c r="DP26" s="126"/>
      <c r="DQ26" s="20">
        <v>19</v>
      </c>
      <c r="DR26" s="30">
        <v>915.19</v>
      </c>
      <c r="DS26" s="58">
        <v>42193</v>
      </c>
      <c r="DT26" s="30">
        <v>915.19</v>
      </c>
      <c r="DU26" s="79" t="s">
        <v>514</v>
      </c>
      <c r="DV26" s="24">
        <v>25.5</v>
      </c>
      <c r="DW26" s="16"/>
      <c r="DX26" s="59"/>
      <c r="DY26" s="126"/>
      <c r="DZ26" s="20">
        <v>19</v>
      </c>
      <c r="EA26" s="30">
        <v>889</v>
      </c>
      <c r="EB26" s="58">
        <v>42194</v>
      </c>
      <c r="EC26" s="30">
        <v>889</v>
      </c>
      <c r="ED26" s="79" t="s">
        <v>517</v>
      </c>
      <c r="EE26" s="24">
        <v>25</v>
      </c>
      <c r="EF26" s="16"/>
      <c r="EG26" s="59"/>
      <c r="EH26" s="126"/>
      <c r="EI26" s="20">
        <v>19</v>
      </c>
      <c r="EJ26" s="19">
        <v>917.2</v>
      </c>
      <c r="EK26" s="17">
        <v>42195</v>
      </c>
      <c r="EL26" s="18">
        <v>917.2</v>
      </c>
      <c r="EM26" s="43" t="s">
        <v>522</v>
      </c>
      <c r="EN26" s="24">
        <v>25</v>
      </c>
      <c r="EO26" s="16"/>
      <c r="EP26" s="59"/>
      <c r="EQ26" s="126"/>
      <c r="ER26" s="20">
        <v>19</v>
      </c>
      <c r="ES26" s="19">
        <v>944.4</v>
      </c>
      <c r="ET26" s="17">
        <v>42196</v>
      </c>
      <c r="EU26" s="19">
        <v>944.4</v>
      </c>
      <c r="EV26" s="79" t="s">
        <v>525</v>
      </c>
      <c r="EW26" s="24">
        <v>25</v>
      </c>
      <c r="EX26" s="16"/>
      <c r="EY26" s="59"/>
      <c r="EZ26" s="126"/>
      <c r="FA26" s="20"/>
      <c r="FB26" s="19"/>
      <c r="FC26" s="17"/>
      <c r="FD26" s="19"/>
      <c r="FE26" s="43"/>
      <c r="FF26" s="24"/>
      <c r="FG26" s="16"/>
      <c r="FH26" s="59"/>
      <c r="FI26" s="126"/>
      <c r="FJ26" s="20">
        <v>19</v>
      </c>
      <c r="FK26" s="30">
        <v>943.31</v>
      </c>
      <c r="FL26" s="58">
        <v>42197</v>
      </c>
      <c r="FM26" s="30">
        <v>943.31</v>
      </c>
      <c r="FN26" s="79" t="s">
        <v>530</v>
      </c>
      <c r="FO26" s="24">
        <v>25</v>
      </c>
      <c r="FP26" s="16"/>
      <c r="FQ26" s="59"/>
      <c r="FR26" s="126"/>
      <c r="FS26" s="20">
        <v>19</v>
      </c>
      <c r="FT26" s="30">
        <v>947.1</v>
      </c>
      <c r="FU26" s="58">
        <v>42197</v>
      </c>
      <c r="FV26" s="30">
        <v>947.1</v>
      </c>
      <c r="FW26" s="79" t="s">
        <v>532</v>
      </c>
      <c r="FX26" s="24">
        <v>25</v>
      </c>
      <c r="FY26" s="16"/>
      <c r="FZ26" s="59"/>
      <c r="GA26" s="126"/>
      <c r="GB26" s="20">
        <v>19</v>
      </c>
      <c r="GC26" s="19">
        <v>949.21</v>
      </c>
      <c r="GD26" s="17">
        <v>42199</v>
      </c>
      <c r="GE26" s="19">
        <v>949.21</v>
      </c>
      <c r="GF26" s="369" t="s">
        <v>536</v>
      </c>
      <c r="GG26" s="24">
        <v>25</v>
      </c>
      <c r="GH26" s="16"/>
      <c r="GI26" s="135"/>
      <c r="GJ26" s="126"/>
      <c r="GK26" s="20">
        <v>19</v>
      </c>
      <c r="GL26" s="19">
        <v>954.2</v>
      </c>
      <c r="GM26" s="17">
        <v>42199</v>
      </c>
      <c r="GN26" s="19">
        <v>954.2</v>
      </c>
      <c r="GO26" s="72" t="s">
        <v>539</v>
      </c>
      <c r="GP26" s="24">
        <v>25</v>
      </c>
      <c r="GQ26" s="16"/>
      <c r="GR26" s="59"/>
      <c r="GS26" s="126"/>
      <c r="GT26" s="20">
        <v>19</v>
      </c>
      <c r="GU26" s="19">
        <v>903.85</v>
      </c>
      <c r="GV26" s="17">
        <v>42200</v>
      </c>
      <c r="GW26" s="19">
        <v>903.85</v>
      </c>
      <c r="GX26" s="72" t="s">
        <v>542</v>
      </c>
      <c r="GY26" s="24">
        <v>25</v>
      </c>
      <c r="GZ26" s="16"/>
      <c r="HA26" s="59"/>
      <c r="HB26" s="126"/>
      <c r="HC26" s="20">
        <v>19</v>
      </c>
      <c r="HD26" s="19">
        <v>916.3</v>
      </c>
      <c r="HE26" s="17">
        <v>42201</v>
      </c>
      <c r="HF26" s="19">
        <v>916.3</v>
      </c>
      <c r="HG26" s="72" t="s">
        <v>553</v>
      </c>
      <c r="HH26" s="24">
        <v>25</v>
      </c>
      <c r="HI26" s="16"/>
      <c r="HJ26" s="135"/>
      <c r="HK26" s="126"/>
      <c r="HL26" s="20">
        <v>19</v>
      </c>
      <c r="HM26" s="19">
        <v>908.84</v>
      </c>
      <c r="HN26" s="17">
        <v>42201</v>
      </c>
      <c r="HO26" s="19">
        <v>908.84</v>
      </c>
      <c r="HP26" s="72" t="s">
        <v>550</v>
      </c>
      <c r="HQ26" s="24">
        <v>25</v>
      </c>
      <c r="HR26" s="16"/>
      <c r="HS26" s="135"/>
      <c r="HT26" s="126"/>
      <c r="HU26" s="20">
        <v>19</v>
      </c>
      <c r="HV26" s="19">
        <v>960.7</v>
      </c>
      <c r="HW26" s="17">
        <v>42202</v>
      </c>
      <c r="HX26" s="19">
        <v>960.7</v>
      </c>
      <c r="HY26" s="72" t="s">
        <v>556</v>
      </c>
      <c r="HZ26" s="24">
        <v>25</v>
      </c>
      <c r="IA26" s="16"/>
      <c r="IB26" s="135"/>
      <c r="IC26" s="126"/>
      <c r="ID26" s="20"/>
      <c r="IE26" s="19"/>
      <c r="IF26" s="17"/>
      <c r="IG26" s="19"/>
      <c r="IH26" s="72"/>
      <c r="II26" s="24"/>
      <c r="IJ26" s="16"/>
      <c r="IK26" s="59"/>
      <c r="IL26" s="126"/>
      <c r="IM26" s="20">
        <v>19</v>
      </c>
      <c r="IN26" s="19">
        <v>921.7</v>
      </c>
      <c r="IO26" s="17">
        <v>42203</v>
      </c>
      <c r="IP26" s="19">
        <v>921.7</v>
      </c>
      <c r="IQ26" s="72" t="s">
        <v>560</v>
      </c>
      <c r="IR26" s="24">
        <v>25</v>
      </c>
      <c r="IS26" s="16"/>
      <c r="IT26" s="59"/>
      <c r="IU26" s="126"/>
      <c r="IV26" s="20">
        <v>19</v>
      </c>
      <c r="IW26" s="19">
        <v>941.7</v>
      </c>
      <c r="IX26" s="110">
        <v>42203</v>
      </c>
      <c r="IY26" s="19">
        <v>941.7</v>
      </c>
      <c r="IZ26" s="129" t="s">
        <v>574</v>
      </c>
      <c r="JA26" s="108">
        <v>25</v>
      </c>
      <c r="JB26" s="16"/>
      <c r="JC26" s="59"/>
      <c r="JD26" s="126"/>
      <c r="JE26" s="20">
        <v>19</v>
      </c>
      <c r="JF26" s="19">
        <v>989</v>
      </c>
      <c r="JG26" s="17">
        <v>42203</v>
      </c>
      <c r="JH26" s="19">
        <v>989</v>
      </c>
      <c r="JI26" s="530" t="s">
        <v>564</v>
      </c>
      <c r="JJ26" s="24">
        <v>25</v>
      </c>
      <c r="JK26" s="16"/>
      <c r="JL26" s="59"/>
      <c r="JM26" s="210"/>
      <c r="JN26" s="20">
        <v>19</v>
      </c>
      <c r="JO26" s="19">
        <v>911.56</v>
      </c>
      <c r="JP26" s="17"/>
      <c r="JQ26" s="19"/>
      <c r="JR26" s="72"/>
      <c r="JS26" s="24"/>
      <c r="JT26" s="16"/>
      <c r="JU26" s="59"/>
      <c r="JV26" s="126"/>
      <c r="JW26" s="20"/>
      <c r="JX26" s="19"/>
      <c r="JY26" s="17"/>
      <c r="JZ26" s="19"/>
      <c r="KA26" s="72"/>
      <c r="KB26" s="24"/>
      <c r="KC26" s="16"/>
      <c r="KD26" s="59"/>
      <c r="KE26" s="139"/>
      <c r="KF26" s="20">
        <v>19</v>
      </c>
      <c r="KG26" s="205">
        <v>852.3</v>
      </c>
      <c r="KH26" s="110">
        <v>42206</v>
      </c>
      <c r="KI26" s="205">
        <v>852.3</v>
      </c>
      <c r="KJ26" s="129" t="s">
        <v>576</v>
      </c>
      <c r="KK26" s="108">
        <v>25.5</v>
      </c>
      <c r="KL26" s="16"/>
      <c r="KM26" s="59"/>
      <c r="KN26" s="126"/>
      <c r="KO26" s="20">
        <v>19</v>
      </c>
      <c r="KP26" s="205">
        <v>756.92</v>
      </c>
      <c r="KQ26" s="17">
        <v>42206</v>
      </c>
      <c r="KR26" s="205">
        <v>756.92</v>
      </c>
      <c r="KS26" s="72" t="s">
        <v>578</v>
      </c>
      <c r="KT26" s="24">
        <v>25.5</v>
      </c>
      <c r="KU26" s="16"/>
      <c r="KV26" s="59"/>
      <c r="KW26" s="126"/>
      <c r="KX26" s="20">
        <v>19</v>
      </c>
      <c r="KY26" s="19">
        <v>794.56</v>
      </c>
      <c r="KZ26" s="17">
        <v>42206</v>
      </c>
      <c r="LA26" s="19">
        <v>794.56</v>
      </c>
      <c r="LB26" s="72" t="s">
        <v>582</v>
      </c>
      <c r="LC26" s="24">
        <v>25.5</v>
      </c>
      <c r="LD26" s="16"/>
      <c r="LE26" s="59"/>
      <c r="LF26" s="126"/>
      <c r="LG26" s="20">
        <v>19</v>
      </c>
      <c r="LH26" s="205">
        <v>946.94</v>
      </c>
      <c r="LI26" s="17">
        <v>42207</v>
      </c>
      <c r="LJ26" s="205">
        <v>946.94</v>
      </c>
      <c r="LK26" s="72" t="s">
        <v>596</v>
      </c>
      <c r="LL26" s="24">
        <v>25.5</v>
      </c>
      <c r="LM26" s="16"/>
      <c r="LN26" s="59"/>
      <c r="LO26" s="126"/>
      <c r="LP26" s="20">
        <v>19</v>
      </c>
      <c r="LQ26" s="19">
        <v>910.8</v>
      </c>
      <c r="LR26" s="17">
        <v>42208</v>
      </c>
      <c r="LS26" s="19">
        <v>910.8</v>
      </c>
      <c r="LT26" s="72" t="s">
        <v>595</v>
      </c>
      <c r="LU26" s="24">
        <v>26.5</v>
      </c>
      <c r="LV26" s="16"/>
      <c r="LW26" s="59"/>
      <c r="LX26" s="126"/>
      <c r="LY26" s="20">
        <v>19</v>
      </c>
      <c r="LZ26" s="19">
        <v>838.55</v>
      </c>
      <c r="MA26" s="17">
        <v>42208</v>
      </c>
      <c r="MB26" s="19">
        <v>838.55</v>
      </c>
      <c r="MC26" s="72" t="s">
        <v>585</v>
      </c>
      <c r="MD26" s="24">
        <v>26.5</v>
      </c>
      <c r="ME26" s="16"/>
      <c r="MF26" s="59"/>
      <c r="MG26" s="126"/>
      <c r="MH26" s="20">
        <v>19</v>
      </c>
      <c r="MI26" s="19">
        <v>936.2</v>
      </c>
      <c r="MJ26" s="17">
        <v>42209</v>
      </c>
      <c r="MK26" s="19">
        <v>936.2</v>
      </c>
      <c r="ML26" s="72" t="s">
        <v>600</v>
      </c>
      <c r="MM26" s="24">
        <v>27</v>
      </c>
      <c r="MN26" s="16"/>
      <c r="MO26" s="59"/>
      <c r="MP26" s="126"/>
      <c r="MQ26" s="20">
        <v>19</v>
      </c>
      <c r="MR26" s="19">
        <v>920.8</v>
      </c>
      <c r="MS26" s="17">
        <v>42210</v>
      </c>
      <c r="MT26" s="19">
        <v>920.8</v>
      </c>
      <c r="MU26" s="72" t="s">
        <v>608</v>
      </c>
      <c r="MV26" s="24">
        <v>27.5</v>
      </c>
      <c r="MW26" s="16"/>
      <c r="MX26" s="59"/>
      <c r="MY26" s="126"/>
      <c r="MZ26" s="20">
        <v>19</v>
      </c>
      <c r="NA26" s="19">
        <v>913.5</v>
      </c>
      <c r="NB26" s="17">
        <v>42210</v>
      </c>
      <c r="NC26" s="19">
        <v>913.5</v>
      </c>
      <c r="ND26" s="72" t="s">
        <v>604</v>
      </c>
      <c r="NE26" s="24">
        <v>27.5</v>
      </c>
      <c r="NF26" s="16"/>
      <c r="NG26" s="59"/>
      <c r="NH26" s="126"/>
      <c r="NI26" s="20">
        <v>19</v>
      </c>
      <c r="NJ26" s="19">
        <v>885.26</v>
      </c>
      <c r="NK26" s="17">
        <v>42210</v>
      </c>
      <c r="NL26" s="19">
        <v>885.26</v>
      </c>
      <c r="NM26" s="316" t="s">
        <v>606</v>
      </c>
      <c r="NN26" s="24">
        <v>27</v>
      </c>
      <c r="NO26" s="16"/>
      <c r="NP26" s="59"/>
      <c r="NQ26" s="126"/>
      <c r="NR26" s="20">
        <v>19</v>
      </c>
      <c r="NS26" s="19">
        <v>964</v>
      </c>
      <c r="NT26" s="17"/>
      <c r="NU26" s="19"/>
      <c r="NV26" s="72"/>
      <c r="NW26" s="24"/>
      <c r="NX26" s="16"/>
      <c r="NY26" s="59"/>
      <c r="NZ26" s="126"/>
      <c r="OA26" s="20">
        <v>19</v>
      </c>
      <c r="OB26" s="19">
        <v>915.65</v>
      </c>
      <c r="OC26" s="17">
        <v>42213</v>
      </c>
      <c r="OD26" s="19">
        <v>915.65</v>
      </c>
      <c r="OE26" s="72" t="s">
        <v>613</v>
      </c>
      <c r="OF26" s="24">
        <v>28.5</v>
      </c>
      <c r="OH26" s="7"/>
      <c r="OI26" s="2"/>
      <c r="OJ26" s="20">
        <v>19</v>
      </c>
      <c r="OK26" s="19">
        <v>972.79</v>
      </c>
      <c r="OL26" s="17">
        <v>42213</v>
      </c>
      <c r="OM26" s="19">
        <v>972.79</v>
      </c>
      <c r="ON26" s="72" t="s">
        <v>615</v>
      </c>
      <c r="OO26" s="24">
        <v>28.5</v>
      </c>
      <c r="OQ26" s="7"/>
      <c r="OR26" s="2"/>
      <c r="OS26" s="20">
        <v>19</v>
      </c>
      <c r="OT26" s="19">
        <v>926.08</v>
      </c>
      <c r="OU26" s="17">
        <v>42214</v>
      </c>
      <c r="OV26" s="19">
        <v>926.08</v>
      </c>
      <c r="OW26" s="72" t="s">
        <v>618</v>
      </c>
      <c r="OX26" s="24">
        <v>28.5</v>
      </c>
      <c r="OZ26" s="7"/>
      <c r="PA26" s="2"/>
      <c r="PB26" s="20">
        <v>19</v>
      </c>
      <c r="PC26" s="19">
        <v>935.3</v>
      </c>
      <c r="PD26" s="17">
        <v>42214</v>
      </c>
      <c r="PE26" s="19">
        <v>935.3</v>
      </c>
      <c r="PF26" s="72" t="s">
        <v>624</v>
      </c>
      <c r="PG26" s="24">
        <v>27.3</v>
      </c>
      <c r="PI26" s="7"/>
      <c r="PJ26" s="2"/>
      <c r="PK26" s="20">
        <v>19</v>
      </c>
      <c r="PL26" s="19">
        <v>914.4</v>
      </c>
      <c r="PM26" s="17">
        <v>42215</v>
      </c>
      <c r="PN26" s="19">
        <v>914.4</v>
      </c>
      <c r="PO26" s="72" t="s">
        <v>628</v>
      </c>
      <c r="PP26" s="24">
        <v>28.5</v>
      </c>
      <c r="PR26" s="7"/>
      <c r="PS26" s="2"/>
      <c r="PT26" s="20">
        <v>19</v>
      </c>
      <c r="PU26" s="19">
        <v>902.04</v>
      </c>
      <c r="PV26" s="17">
        <v>42215</v>
      </c>
      <c r="PW26" s="19">
        <v>902.04</v>
      </c>
      <c r="PX26" s="72" t="s">
        <v>621</v>
      </c>
      <c r="PY26" s="24">
        <v>28.5</v>
      </c>
      <c r="QA26" s="7"/>
      <c r="QB26" s="2"/>
      <c r="QC26" s="20">
        <v>19</v>
      </c>
      <c r="QD26" s="19">
        <v>942.6</v>
      </c>
      <c r="QE26" s="17">
        <v>42216</v>
      </c>
      <c r="QF26" s="19">
        <v>942.6</v>
      </c>
      <c r="QG26" s="72" t="s">
        <v>630</v>
      </c>
      <c r="QH26" s="24">
        <v>28.5</v>
      </c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13"/>
      <c r="RP26" s="416"/>
      <c r="RQ26" s="414"/>
      <c r="RR26" s="415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GRANJERO FELIZ</v>
      </c>
      <c r="C27" s="16" t="str">
        <f t="shared" si="23"/>
        <v>Smithfield</v>
      </c>
      <c r="D27" s="74" t="str">
        <f t="shared" si="23"/>
        <v>PED. 5006640</v>
      </c>
      <c r="E27" s="162">
        <f t="shared" si="23"/>
        <v>42201</v>
      </c>
      <c r="F27" s="77">
        <f t="shared" si="23"/>
        <v>19032.84</v>
      </c>
      <c r="G27" s="15">
        <f t="shared" si="23"/>
        <v>21</v>
      </c>
      <c r="H27" s="65">
        <f t="shared" si="23"/>
        <v>19190.93</v>
      </c>
      <c r="I27" s="18">
        <f t="shared" si="23"/>
        <v>-158.09000000000015</v>
      </c>
      <c r="K27" s="7"/>
      <c r="L27" s="2"/>
      <c r="M27" s="20">
        <v>20</v>
      </c>
      <c r="N27" s="19">
        <v>820.86</v>
      </c>
      <c r="O27" s="17">
        <v>42186</v>
      </c>
      <c r="P27" s="19">
        <v>820.86</v>
      </c>
      <c r="Q27" s="659" t="s">
        <v>473</v>
      </c>
      <c r="R27" s="272">
        <v>26.5</v>
      </c>
      <c r="S27" s="16"/>
      <c r="T27" s="59"/>
      <c r="U27" s="126"/>
      <c r="V27" s="20">
        <v>20</v>
      </c>
      <c r="W27" s="19">
        <v>879.82</v>
      </c>
      <c r="X27" s="17">
        <v>42186</v>
      </c>
      <c r="Y27" s="19">
        <v>879.82</v>
      </c>
      <c r="Z27" s="72" t="s">
        <v>475</v>
      </c>
      <c r="AA27" s="24">
        <v>26.5</v>
      </c>
      <c r="AB27" s="16"/>
      <c r="AC27" s="59"/>
      <c r="AD27" s="126"/>
      <c r="AE27" s="20"/>
      <c r="AF27" s="19"/>
      <c r="AG27" s="110"/>
      <c r="AH27" s="19"/>
      <c r="AI27" s="129"/>
      <c r="AJ27" s="116"/>
      <c r="AK27" s="16"/>
      <c r="AL27" s="59"/>
      <c r="AM27" s="126"/>
      <c r="AN27" s="20"/>
      <c r="AO27" s="19"/>
      <c r="AP27" s="17"/>
      <c r="AQ27" s="19"/>
      <c r="AR27" s="72"/>
      <c r="AS27" s="24"/>
      <c r="AT27" s="16"/>
      <c r="AU27" s="59"/>
      <c r="AV27" s="175"/>
      <c r="AW27" s="20">
        <v>20</v>
      </c>
      <c r="AX27" s="19">
        <v>944.8</v>
      </c>
      <c r="AY27" s="110">
        <v>42188</v>
      </c>
      <c r="AZ27" s="19">
        <v>944.8</v>
      </c>
      <c r="BA27" s="129" t="s">
        <v>484</v>
      </c>
      <c r="BB27" s="108">
        <v>26.5</v>
      </c>
      <c r="BC27" s="16"/>
      <c r="BD27" s="59"/>
      <c r="BE27" s="126"/>
      <c r="BF27" s="20">
        <v>20</v>
      </c>
      <c r="BG27" s="19">
        <v>913.5</v>
      </c>
      <c r="BH27" s="17">
        <v>42188</v>
      </c>
      <c r="BI27" s="19">
        <v>913.5</v>
      </c>
      <c r="BJ27" s="530" t="s">
        <v>489</v>
      </c>
      <c r="BK27" s="160">
        <v>26.5</v>
      </c>
      <c r="BL27" s="16"/>
      <c r="BM27" s="59"/>
      <c r="BN27" s="220"/>
      <c r="BO27" s="20">
        <v>20</v>
      </c>
      <c r="BP27" s="19">
        <v>918.1</v>
      </c>
      <c r="BQ27" s="17">
        <v>42189</v>
      </c>
      <c r="BR27" s="19">
        <v>918.1</v>
      </c>
      <c r="BS27" s="72" t="s">
        <v>491</v>
      </c>
      <c r="BT27" s="24">
        <v>26.5</v>
      </c>
      <c r="BU27" s="16"/>
      <c r="BV27" s="59"/>
      <c r="BW27" s="183"/>
      <c r="BX27" s="20"/>
      <c r="BY27" s="19"/>
      <c r="BZ27" s="17"/>
      <c r="CA27" s="19"/>
      <c r="CB27" s="72"/>
      <c r="CC27" s="24"/>
      <c r="CD27" s="16"/>
      <c r="CE27" s="59"/>
      <c r="CF27" s="183"/>
      <c r="CG27" s="20">
        <v>20</v>
      </c>
      <c r="CH27" s="19">
        <v>926.2</v>
      </c>
      <c r="CI27" s="17">
        <v>42191</v>
      </c>
      <c r="CJ27" s="19">
        <v>926.2</v>
      </c>
      <c r="CK27" s="448" t="s">
        <v>495</v>
      </c>
      <c r="CL27" s="24">
        <v>26.5</v>
      </c>
      <c r="CM27" s="16"/>
      <c r="CN27" s="59"/>
      <c r="CO27" s="126"/>
      <c r="CP27" s="20">
        <v>20</v>
      </c>
      <c r="CQ27" s="19">
        <v>807.71</v>
      </c>
      <c r="CR27" s="17">
        <v>42189</v>
      </c>
      <c r="CS27" s="19">
        <v>807.71</v>
      </c>
      <c r="CT27" s="333" t="s">
        <v>498</v>
      </c>
      <c r="CU27" s="24">
        <v>26.5</v>
      </c>
      <c r="CV27" s="16"/>
      <c r="CW27" s="59"/>
      <c r="CX27" s="126"/>
      <c r="CY27" s="20">
        <v>20</v>
      </c>
      <c r="CZ27" s="205">
        <v>814.97</v>
      </c>
      <c r="DA27" s="17">
        <v>42192</v>
      </c>
      <c r="DB27" s="205">
        <v>814.97</v>
      </c>
      <c r="DC27" s="43" t="s">
        <v>506</v>
      </c>
      <c r="DD27" s="24">
        <v>25.5</v>
      </c>
      <c r="DE27" s="16"/>
      <c r="DF27" s="59"/>
      <c r="DG27" s="126"/>
      <c r="DH27" s="20">
        <v>20</v>
      </c>
      <c r="DI27" s="19">
        <v>939.68</v>
      </c>
      <c r="DJ27" s="17">
        <v>42192</v>
      </c>
      <c r="DK27" s="19">
        <v>939.68</v>
      </c>
      <c r="DL27" s="43" t="s">
        <v>509</v>
      </c>
      <c r="DM27" s="24">
        <v>25.5</v>
      </c>
      <c r="DN27" s="16"/>
      <c r="DO27" s="59"/>
      <c r="DP27" s="210" t="s">
        <v>64</v>
      </c>
      <c r="DQ27" s="20">
        <v>20</v>
      </c>
      <c r="DR27" s="30">
        <v>728.8</v>
      </c>
      <c r="DS27" s="58">
        <v>42193</v>
      </c>
      <c r="DT27" s="30">
        <v>728.8</v>
      </c>
      <c r="DU27" s="79" t="s">
        <v>514</v>
      </c>
      <c r="DV27" s="24">
        <v>25.5</v>
      </c>
      <c r="DW27" s="16"/>
      <c r="DX27" s="59"/>
      <c r="DY27" s="126"/>
      <c r="DZ27" s="20">
        <v>20</v>
      </c>
      <c r="EA27" s="30">
        <v>931.7</v>
      </c>
      <c r="EB27" s="58">
        <v>42194</v>
      </c>
      <c r="EC27" s="30">
        <v>931.7</v>
      </c>
      <c r="ED27" s="79" t="s">
        <v>517</v>
      </c>
      <c r="EE27" s="24">
        <v>25</v>
      </c>
      <c r="EF27" s="16"/>
      <c r="EG27" s="59"/>
      <c r="EH27" s="126"/>
      <c r="EI27" s="20">
        <v>20</v>
      </c>
      <c r="EJ27" s="19">
        <v>911.7</v>
      </c>
      <c r="EK27" s="17">
        <v>42195</v>
      </c>
      <c r="EL27" s="18">
        <v>911.7</v>
      </c>
      <c r="EM27" s="43" t="s">
        <v>522</v>
      </c>
      <c r="EN27" s="24">
        <v>25</v>
      </c>
      <c r="EO27" s="16"/>
      <c r="EP27" s="59"/>
      <c r="EQ27" s="126"/>
      <c r="ER27" s="20">
        <v>20</v>
      </c>
      <c r="ES27" s="19">
        <v>915.3</v>
      </c>
      <c r="ET27" s="17">
        <v>42196</v>
      </c>
      <c r="EU27" s="19">
        <v>915.3</v>
      </c>
      <c r="EV27" s="79" t="s">
        <v>525</v>
      </c>
      <c r="EW27" s="24">
        <v>25</v>
      </c>
      <c r="EX27" s="16"/>
      <c r="EY27" s="59"/>
      <c r="EZ27" s="126"/>
      <c r="FA27" s="20"/>
      <c r="FB27" s="19"/>
      <c r="FC27" s="17"/>
      <c r="FD27" s="19"/>
      <c r="FE27" s="43"/>
      <c r="FF27" s="24"/>
      <c r="FG27" s="16"/>
      <c r="FH27" s="59"/>
      <c r="FI27" s="126"/>
      <c r="FJ27" s="20">
        <v>20</v>
      </c>
      <c r="FK27" s="30">
        <v>920.63</v>
      </c>
      <c r="FL27" s="58">
        <v>42197</v>
      </c>
      <c r="FM27" s="30">
        <v>920.63</v>
      </c>
      <c r="FN27" s="79" t="s">
        <v>530</v>
      </c>
      <c r="FO27" s="24">
        <v>25</v>
      </c>
      <c r="FP27" s="16"/>
      <c r="FQ27" s="59"/>
      <c r="FR27" s="126"/>
      <c r="FS27" s="20">
        <v>20</v>
      </c>
      <c r="FT27" s="30">
        <v>932.6</v>
      </c>
      <c r="FU27" s="58">
        <v>42197</v>
      </c>
      <c r="FV27" s="30">
        <v>932.6</v>
      </c>
      <c r="FW27" s="79" t="s">
        <v>532</v>
      </c>
      <c r="FX27" s="24">
        <v>25</v>
      </c>
      <c r="FY27" s="16"/>
      <c r="FZ27" s="59"/>
      <c r="GA27" s="126"/>
      <c r="GB27" s="20">
        <v>20</v>
      </c>
      <c r="GC27" s="19">
        <v>940.14</v>
      </c>
      <c r="GD27" s="17">
        <v>42199</v>
      </c>
      <c r="GE27" s="19">
        <v>940.14</v>
      </c>
      <c r="GF27" s="369" t="s">
        <v>536</v>
      </c>
      <c r="GG27" s="24">
        <v>25</v>
      </c>
      <c r="GH27" s="16"/>
      <c r="GI27" s="135"/>
      <c r="GJ27" s="126"/>
      <c r="GK27" s="20">
        <v>20</v>
      </c>
      <c r="GL27" s="19">
        <v>908.39</v>
      </c>
      <c r="GM27" s="17">
        <v>42199</v>
      </c>
      <c r="GN27" s="19">
        <v>908.39</v>
      </c>
      <c r="GO27" s="72" t="s">
        <v>539</v>
      </c>
      <c r="GP27" s="24">
        <v>25</v>
      </c>
      <c r="GQ27" s="16"/>
      <c r="GR27" s="59"/>
      <c r="GS27" s="126"/>
      <c r="GT27" s="20">
        <v>20</v>
      </c>
      <c r="GU27" s="19">
        <v>851.7</v>
      </c>
      <c r="GV27" s="17">
        <v>42200</v>
      </c>
      <c r="GW27" s="19">
        <v>851.7</v>
      </c>
      <c r="GX27" s="72" t="s">
        <v>542</v>
      </c>
      <c r="GY27" s="24">
        <v>25</v>
      </c>
      <c r="GZ27" s="16"/>
      <c r="HA27" s="59"/>
      <c r="HB27" s="126"/>
      <c r="HC27" s="20">
        <v>20</v>
      </c>
      <c r="HD27" s="19">
        <v>943.5</v>
      </c>
      <c r="HE27" s="17">
        <v>42201</v>
      </c>
      <c r="HF27" s="19">
        <v>943.5</v>
      </c>
      <c r="HG27" s="72" t="s">
        <v>553</v>
      </c>
      <c r="HH27" s="24">
        <v>25</v>
      </c>
      <c r="HI27" s="16"/>
      <c r="HJ27" s="135"/>
      <c r="HK27" s="126"/>
      <c r="HL27" s="20">
        <v>20</v>
      </c>
      <c r="HM27" s="19">
        <v>912.93</v>
      </c>
      <c r="HN27" s="17">
        <v>42201</v>
      </c>
      <c r="HO27" s="19">
        <v>912.93</v>
      </c>
      <c r="HP27" s="72" t="s">
        <v>550</v>
      </c>
      <c r="HQ27" s="24">
        <v>25</v>
      </c>
      <c r="HR27" s="16"/>
      <c r="HS27" s="135"/>
      <c r="HT27" s="126"/>
      <c r="HU27" s="20">
        <v>20</v>
      </c>
      <c r="HV27" s="19">
        <v>916.3</v>
      </c>
      <c r="HW27" s="17">
        <v>42202</v>
      </c>
      <c r="HX27" s="19">
        <v>916.3</v>
      </c>
      <c r="HY27" s="72" t="s">
        <v>556</v>
      </c>
      <c r="HZ27" s="24">
        <v>25</v>
      </c>
      <c r="IA27" s="16"/>
      <c r="IB27" s="135"/>
      <c r="IC27" s="126"/>
      <c r="ID27" s="20"/>
      <c r="IE27" s="19"/>
      <c r="IF27" s="17"/>
      <c r="IG27" s="19"/>
      <c r="IH27" s="72"/>
      <c r="II27" s="24"/>
      <c r="IJ27" s="16"/>
      <c r="IK27" s="59"/>
      <c r="IL27" s="126"/>
      <c r="IM27" s="20">
        <v>20</v>
      </c>
      <c r="IN27" s="19">
        <v>926.2</v>
      </c>
      <c r="IO27" s="17">
        <v>42203</v>
      </c>
      <c r="IP27" s="19">
        <v>926.2</v>
      </c>
      <c r="IQ27" s="72" t="s">
        <v>560</v>
      </c>
      <c r="IR27" s="24">
        <v>25</v>
      </c>
      <c r="IS27" s="16"/>
      <c r="IT27" s="59"/>
      <c r="IU27" s="126"/>
      <c r="IV27" s="20">
        <v>20</v>
      </c>
      <c r="IW27" s="19">
        <v>895.4</v>
      </c>
      <c r="IX27" s="110">
        <v>42203</v>
      </c>
      <c r="IY27" s="19">
        <v>895.4</v>
      </c>
      <c r="IZ27" s="129" t="s">
        <v>574</v>
      </c>
      <c r="JA27" s="108">
        <v>25</v>
      </c>
      <c r="JB27" s="16"/>
      <c r="JC27" s="59"/>
      <c r="JD27" s="126"/>
      <c r="JE27" s="20"/>
      <c r="JF27" s="19"/>
      <c r="JG27" s="17"/>
      <c r="JH27" s="19"/>
      <c r="JI27" s="530"/>
      <c r="JJ27" s="24"/>
      <c r="JK27" s="16"/>
      <c r="JL27" s="59"/>
      <c r="JM27" s="676" t="s">
        <v>347</v>
      </c>
      <c r="JN27" s="677">
        <v>20</v>
      </c>
      <c r="JO27" s="670">
        <v>807.71</v>
      </c>
      <c r="JP27" s="17">
        <v>42203</v>
      </c>
      <c r="JQ27" s="19">
        <v>807.71</v>
      </c>
      <c r="JR27" s="72" t="s">
        <v>580</v>
      </c>
      <c r="JS27" s="24">
        <v>17.5</v>
      </c>
      <c r="JT27" s="16"/>
      <c r="JU27" s="59"/>
      <c r="JV27" s="126"/>
      <c r="JW27" s="20"/>
      <c r="JX27" s="19"/>
      <c r="JY27" s="17"/>
      <c r="JZ27" s="19"/>
      <c r="KA27" s="72"/>
      <c r="KB27" s="24"/>
      <c r="KC27" s="16"/>
      <c r="KD27" s="59"/>
      <c r="KE27" s="139"/>
      <c r="KF27" s="20">
        <v>20</v>
      </c>
      <c r="KG27" s="205">
        <v>815.1</v>
      </c>
      <c r="KH27" s="110">
        <v>42206</v>
      </c>
      <c r="KI27" s="205">
        <v>815.1</v>
      </c>
      <c r="KJ27" s="129" t="s">
        <v>576</v>
      </c>
      <c r="KK27" s="108">
        <v>25.5</v>
      </c>
      <c r="KL27" s="16"/>
      <c r="KM27" s="59"/>
      <c r="KN27" s="126"/>
      <c r="KO27" s="20">
        <v>20</v>
      </c>
      <c r="KP27" s="205">
        <v>780.05</v>
      </c>
      <c r="KQ27" s="17">
        <v>42206</v>
      </c>
      <c r="KR27" s="205">
        <v>780.05</v>
      </c>
      <c r="KS27" s="72" t="s">
        <v>578</v>
      </c>
      <c r="KT27" s="24">
        <v>25.5</v>
      </c>
      <c r="KU27" s="16"/>
      <c r="KV27" s="59"/>
      <c r="KW27" s="126"/>
      <c r="KX27" s="20">
        <v>20</v>
      </c>
      <c r="KY27" s="19">
        <v>842.18</v>
      </c>
      <c r="KZ27" s="17">
        <v>42206</v>
      </c>
      <c r="LA27" s="19">
        <v>842.18</v>
      </c>
      <c r="LB27" s="72" t="s">
        <v>582</v>
      </c>
      <c r="LC27" s="24">
        <v>25.5</v>
      </c>
      <c r="LD27" s="16"/>
      <c r="LE27" s="59"/>
      <c r="LF27" s="183" t="s">
        <v>347</v>
      </c>
      <c r="LG27" s="20">
        <v>20</v>
      </c>
      <c r="LH27" s="205">
        <v>775.51</v>
      </c>
      <c r="LI27" s="17">
        <v>42207</v>
      </c>
      <c r="LJ27" s="205">
        <v>775.51</v>
      </c>
      <c r="LK27" s="72" t="s">
        <v>597</v>
      </c>
      <c r="LL27" s="24">
        <v>25.5</v>
      </c>
      <c r="LM27" s="16"/>
      <c r="LN27" s="59"/>
      <c r="LO27" s="126"/>
      <c r="LP27" s="20">
        <v>20</v>
      </c>
      <c r="LQ27" s="19">
        <v>910.8</v>
      </c>
      <c r="LR27" s="17">
        <v>42208</v>
      </c>
      <c r="LS27" s="19">
        <v>910.8</v>
      </c>
      <c r="LT27" s="72" t="s">
        <v>595</v>
      </c>
      <c r="LU27" s="24">
        <v>26.5</v>
      </c>
      <c r="LV27" s="16"/>
      <c r="LW27" s="59"/>
      <c r="LX27" s="126"/>
      <c r="LY27" s="20">
        <v>20</v>
      </c>
      <c r="LZ27" s="19">
        <v>821.77</v>
      </c>
      <c r="MA27" s="17">
        <v>42208</v>
      </c>
      <c r="MB27" s="19">
        <v>821.77</v>
      </c>
      <c r="MC27" s="72" t="s">
        <v>585</v>
      </c>
      <c r="MD27" s="24">
        <v>26.5</v>
      </c>
      <c r="ME27" s="16"/>
      <c r="MF27" s="59"/>
      <c r="MG27" s="126"/>
      <c r="MH27" s="20">
        <v>20</v>
      </c>
      <c r="MI27" s="19">
        <v>904.9</v>
      </c>
      <c r="MJ27" s="17">
        <v>42209</v>
      </c>
      <c r="MK27" s="19">
        <v>904.9</v>
      </c>
      <c r="ML27" s="72" t="s">
        <v>600</v>
      </c>
      <c r="MM27" s="24">
        <v>27</v>
      </c>
      <c r="MN27" s="16"/>
      <c r="MO27" s="59"/>
      <c r="MP27" s="126"/>
      <c r="MQ27" s="20">
        <v>20</v>
      </c>
      <c r="MR27" s="19">
        <v>925.3</v>
      </c>
      <c r="MS27" s="17">
        <v>42210</v>
      </c>
      <c r="MT27" s="19">
        <v>925.3</v>
      </c>
      <c r="MU27" s="72" t="s">
        <v>608</v>
      </c>
      <c r="MV27" s="24">
        <v>27.5</v>
      </c>
      <c r="MW27" s="16"/>
      <c r="MX27" s="59"/>
      <c r="MY27" s="126"/>
      <c r="MZ27" s="20">
        <v>20</v>
      </c>
      <c r="NA27" s="19">
        <v>885.4</v>
      </c>
      <c r="NB27" s="17">
        <v>42210</v>
      </c>
      <c r="NC27" s="19">
        <v>885.4</v>
      </c>
      <c r="ND27" s="72" t="s">
        <v>604</v>
      </c>
      <c r="NE27" s="24">
        <v>27.5</v>
      </c>
      <c r="NF27" s="16"/>
      <c r="NG27" s="59"/>
      <c r="NH27" s="126"/>
      <c r="NI27" s="20">
        <v>20</v>
      </c>
      <c r="NJ27" s="19">
        <v>891.61</v>
      </c>
      <c r="NK27" s="17">
        <v>42210</v>
      </c>
      <c r="NL27" s="19">
        <v>891.61</v>
      </c>
      <c r="NM27" s="316" t="s">
        <v>606</v>
      </c>
      <c r="NN27" s="24">
        <v>27</v>
      </c>
      <c r="NO27" s="16"/>
      <c r="NP27" s="59"/>
      <c r="NQ27" s="126"/>
      <c r="NR27" s="20"/>
      <c r="NS27" s="19"/>
      <c r="NT27" s="17"/>
      <c r="NU27" s="19"/>
      <c r="NV27" s="72"/>
      <c r="NW27" s="24"/>
      <c r="NX27" s="16"/>
      <c r="NY27" s="59"/>
      <c r="NZ27" s="126"/>
      <c r="OA27" s="20">
        <v>20</v>
      </c>
      <c r="OB27" s="19">
        <v>914.74</v>
      </c>
      <c r="OC27" s="17">
        <v>42213</v>
      </c>
      <c r="OD27" s="19">
        <v>914.74</v>
      </c>
      <c r="OE27" s="72" t="s">
        <v>613</v>
      </c>
      <c r="OF27" s="24">
        <v>28.5</v>
      </c>
      <c r="OH27" s="7"/>
      <c r="OI27" s="2"/>
      <c r="OJ27" s="20">
        <v>20</v>
      </c>
      <c r="OK27" s="19">
        <v>927.89</v>
      </c>
      <c r="OL27" s="17">
        <v>42213</v>
      </c>
      <c r="OM27" s="19">
        <v>927.89</v>
      </c>
      <c r="ON27" s="72" t="s">
        <v>615</v>
      </c>
      <c r="OO27" s="24">
        <v>28.5</v>
      </c>
      <c r="OQ27" s="7"/>
      <c r="OR27" s="2"/>
      <c r="OS27" s="20">
        <v>20</v>
      </c>
      <c r="OT27" s="19">
        <v>916.55</v>
      </c>
      <c r="OU27" s="17">
        <v>42214</v>
      </c>
      <c r="OV27" s="19">
        <v>916.55</v>
      </c>
      <c r="OW27" s="72" t="s">
        <v>618</v>
      </c>
      <c r="OX27" s="24">
        <v>28.5</v>
      </c>
      <c r="OZ27" s="7"/>
      <c r="PA27" s="2"/>
      <c r="PB27" s="20">
        <v>20</v>
      </c>
      <c r="PC27" s="19">
        <v>948.5</v>
      </c>
      <c r="PD27" s="17">
        <v>42214</v>
      </c>
      <c r="PE27" s="19">
        <v>948.5</v>
      </c>
      <c r="PF27" s="72" t="s">
        <v>624</v>
      </c>
      <c r="PG27" s="24">
        <v>27.3</v>
      </c>
      <c r="PI27" s="7"/>
      <c r="PJ27" s="2"/>
      <c r="PK27" s="20">
        <v>20</v>
      </c>
      <c r="PL27" s="19">
        <v>915.3</v>
      </c>
      <c r="PM27" s="17">
        <v>42215</v>
      </c>
      <c r="PN27" s="19">
        <v>915.3</v>
      </c>
      <c r="PO27" s="72" t="s">
        <v>628</v>
      </c>
      <c r="PP27" s="24">
        <v>28.5</v>
      </c>
      <c r="PR27" s="7"/>
      <c r="PS27" s="2"/>
      <c r="PT27" s="20">
        <v>20</v>
      </c>
      <c r="PU27" s="19">
        <v>900.68</v>
      </c>
      <c r="PV27" s="17">
        <v>42215</v>
      </c>
      <c r="PW27" s="19">
        <v>900.68</v>
      </c>
      <c r="PX27" s="72" t="s">
        <v>621</v>
      </c>
      <c r="PY27" s="24">
        <v>28.5</v>
      </c>
      <c r="QA27" s="7"/>
      <c r="QB27" s="2"/>
      <c r="QC27" s="20">
        <v>20</v>
      </c>
      <c r="QD27" s="19">
        <v>906.3</v>
      </c>
      <c r="QE27" s="17">
        <v>42216</v>
      </c>
      <c r="QF27" s="19">
        <v>906.3</v>
      </c>
      <c r="QG27" s="72" t="s">
        <v>630</v>
      </c>
      <c r="QH27" s="24">
        <v>28.5</v>
      </c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13"/>
      <c r="RP27" s="416"/>
      <c r="RQ27" s="414"/>
      <c r="RR27" s="415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5002985</v>
      </c>
      <c r="E28" s="162">
        <f t="shared" si="24"/>
        <v>42202</v>
      </c>
      <c r="F28" s="77">
        <f t="shared" si="24"/>
        <v>19536.63</v>
      </c>
      <c r="G28" s="15">
        <f t="shared" si="24"/>
        <v>21</v>
      </c>
      <c r="H28" s="65">
        <f t="shared" si="24"/>
        <v>19621.5</v>
      </c>
      <c r="I28" s="18">
        <f t="shared" si="24"/>
        <v>-84.869999999998981</v>
      </c>
      <c r="K28" s="7"/>
      <c r="L28" s="2"/>
      <c r="M28" s="20">
        <v>21</v>
      </c>
      <c r="N28" s="657">
        <v>758.73</v>
      </c>
      <c r="O28" s="17">
        <v>42188</v>
      </c>
      <c r="P28" s="19">
        <v>758.73</v>
      </c>
      <c r="Q28" s="659" t="s">
        <v>477</v>
      </c>
      <c r="R28" s="272">
        <v>26.5</v>
      </c>
      <c r="S28" s="16"/>
      <c r="T28" s="59"/>
      <c r="U28" s="126"/>
      <c r="V28" s="20">
        <v>21</v>
      </c>
      <c r="W28" s="19">
        <v>795.46</v>
      </c>
      <c r="X28" s="17">
        <v>42186</v>
      </c>
      <c r="Y28" s="19">
        <v>795.46</v>
      </c>
      <c r="Z28" s="72" t="s">
        <v>475</v>
      </c>
      <c r="AA28" s="24">
        <v>26.5</v>
      </c>
      <c r="AB28" s="16"/>
      <c r="AC28" s="59"/>
      <c r="AD28" s="126"/>
      <c r="AE28" s="20"/>
      <c r="AF28" s="19"/>
      <c r="AG28" s="110"/>
      <c r="AH28" s="19"/>
      <c r="AI28" s="129"/>
      <c r="AJ28" s="116"/>
      <c r="AK28" s="16"/>
      <c r="AL28" s="59"/>
      <c r="AM28" s="126"/>
      <c r="AN28" s="20"/>
      <c r="AO28" s="19"/>
      <c r="AP28" s="17"/>
      <c r="AQ28" s="19"/>
      <c r="AR28" s="72"/>
      <c r="AS28" s="24"/>
      <c r="AT28" s="16"/>
      <c r="AU28" s="59"/>
      <c r="AV28" s="175"/>
      <c r="AW28" s="20">
        <v>21</v>
      </c>
      <c r="AX28" s="19">
        <v>948</v>
      </c>
      <c r="AY28" s="110">
        <v>42188</v>
      </c>
      <c r="AZ28" s="19">
        <v>948</v>
      </c>
      <c r="BA28" s="129" t="s">
        <v>484</v>
      </c>
      <c r="BB28" s="108">
        <v>26.5</v>
      </c>
      <c r="BC28" s="16"/>
      <c r="BD28" s="59"/>
      <c r="BE28" s="126"/>
      <c r="BF28" s="20"/>
      <c r="BG28" s="19"/>
      <c r="BH28" s="17"/>
      <c r="BI28" s="19"/>
      <c r="BJ28" s="72"/>
      <c r="BK28" s="160"/>
      <c r="BL28" s="16"/>
      <c r="BM28" s="59"/>
      <c r="BN28" s="183"/>
      <c r="BO28" s="20">
        <v>21</v>
      </c>
      <c r="BP28" s="19">
        <v>906.3</v>
      </c>
      <c r="BQ28" s="17">
        <v>42189</v>
      </c>
      <c r="BR28" s="19">
        <v>906.3</v>
      </c>
      <c r="BS28" s="72" t="s">
        <v>491</v>
      </c>
      <c r="BT28" s="24">
        <v>26.5</v>
      </c>
      <c r="BU28" s="16"/>
      <c r="BV28" s="59"/>
      <c r="BW28" s="183"/>
      <c r="BX28" s="20"/>
      <c r="BY28" s="19"/>
      <c r="BZ28" s="17"/>
      <c r="CA28" s="19"/>
      <c r="CB28" s="72"/>
      <c r="CC28" s="24"/>
      <c r="CD28" s="16"/>
      <c r="CE28" s="59"/>
      <c r="CF28" s="183"/>
      <c r="CG28" s="20">
        <v>21</v>
      </c>
      <c r="CH28" s="19">
        <v>919</v>
      </c>
      <c r="CI28" s="17">
        <v>42191</v>
      </c>
      <c r="CJ28" s="179">
        <v>919</v>
      </c>
      <c r="CK28" s="448" t="s">
        <v>501</v>
      </c>
      <c r="CL28" s="24">
        <v>26.5</v>
      </c>
      <c r="CM28" s="16"/>
      <c r="CN28" s="59"/>
      <c r="CO28" s="210"/>
      <c r="CP28" s="20">
        <v>21</v>
      </c>
      <c r="CQ28" s="19">
        <v>773.24</v>
      </c>
      <c r="CR28" s="17">
        <v>42189</v>
      </c>
      <c r="CS28" s="19">
        <v>773.24</v>
      </c>
      <c r="CT28" s="333" t="s">
        <v>498</v>
      </c>
      <c r="CU28" s="24">
        <v>26.5</v>
      </c>
      <c r="CV28" s="16"/>
      <c r="CW28" s="59"/>
      <c r="CX28" s="126"/>
      <c r="CY28" s="20">
        <v>21</v>
      </c>
      <c r="CZ28" s="205">
        <v>813.61</v>
      </c>
      <c r="DA28" s="17">
        <v>42192</v>
      </c>
      <c r="DB28" s="205">
        <v>813.61</v>
      </c>
      <c r="DC28" s="43" t="s">
        <v>506</v>
      </c>
      <c r="DD28" s="24">
        <v>25.5</v>
      </c>
      <c r="DE28" s="16"/>
      <c r="DF28" s="59"/>
      <c r="DG28" s="126"/>
      <c r="DH28" s="20"/>
      <c r="DI28" s="19"/>
      <c r="DJ28" s="17"/>
      <c r="DK28" s="19"/>
      <c r="DL28" s="43"/>
      <c r="DM28" s="24"/>
      <c r="DN28" s="16"/>
      <c r="DO28" s="59"/>
      <c r="DP28" s="126"/>
      <c r="DQ28" s="20">
        <v>21</v>
      </c>
      <c r="DR28" s="30">
        <v>886.62</v>
      </c>
      <c r="DS28" s="58">
        <v>42193</v>
      </c>
      <c r="DT28" s="30">
        <v>886.62</v>
      </c>
      <c r="DU28" s="79" t="s">
        <v>514</v>
      </c>
      <c r="DV28" s="24">
        <v>25.5</v>
      </c>
      <c r="DW28" s="16"/>
      <c r="DX28" s="59"/>
      <c r="DY28" s="126"/>
      <c r="DZ28" s="20">
        <v>21</v>
      </c>
      <c r="EA28" s="30">
        <v>929</v>
      </c>
      <c r="EB28" s="58">
        <v>42194</v>
      </c>
      <c r="EC28" s="30">
        <v>929</v>
      </c>
      <c r="ED28" s="79" t="s">
        <v>517</v>
      </c>
      <c r="EE28" s="24">
        <v>25</v>
      </c>
      <c r="EF28" s="16"/>
      <c r="EG28" s="59"/>
      <c r="EH28" s="126"/>
      <c r="EI28" s="20">
        <v>21</v>
      </c>
      <c r="EJ28" s="19">
        <v>927.1</v>
      </c>
      <c r="EK28" s="17">
        <v>42195</v>
      </c>
      <c r="EL28" s="18">
        <v>927.1</v>
      </c>
      <c r="EM28" s="43" t="s">
        <v>522</v>
      </c>
      <c r="EN28" s="24">
        <v>25</v>
      </c>
      <c r="EO28" s="16"/>
      <c r="EP28" s="59"/>
      <c r="EQ28" s="126"/>
      <c r="ER28" s="20">
        <v>21</v>
      </c>
      <c r="ES28" s="19">
        <v>932.6</v>
      </c>
      <c r="ET28" s="17">
        <v>42196</v>
      </c>
      <c r="EU28" s="19">
        <v>932.6</v>
      </c>
      <c r="EV28" s="79" t="s">
        <v>525</v>
      </c>
      <c r="EW28" s="24">
        <v>25</v>
      </c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/>
      <c r="FK28" s="30"/>
      <c r="FL28" s="58"/>
      <c r="FM28" s="30"/>
      <c r="FN28" s="79"/>
      <c r="FO28" s="24"/>
      <c r="FP28" s="16"/>
      <c r="FQ28" s="59"/>
      <c r="FR28" s="126"/>
      <c r="FS28" s="20">
        <v>21</v>
      </c>
      <c r="FT28" s="30">
        <v>927.1</v>
      </c>
      <c r="FU28" s="58">
        <v>42197</v>
      </c>
      <c r="FV28" s="30">
        <v>927.1</v>
      </c>
      <c r="FW28" s="79" t="s">
        <v>532</v>
      </c>
      <c r="FX28" s="24">
        <v>25</v>
      </c>
      <c r="FY28" s="16"/>
      <c r="FZ28" s="59"/>
      <c r="GA28" s="126"/>
      <c r="GB28" s="20"/>
      <c r="GC28" s="19"/>
      <c r="GD28" s="17"/>
      <c r="GE28" s="30"/>
      <c r="GF28" s="369"/>
      <c r="GG28" s="24"/>
      <c r="GH28" s="16"/>
      <c r="GI28" s="135"/>
      <c r="GJ28" s="126"/>
      <c r="GK28" s="20"/>
      <c r="GL28" s="19"/>
      <c r="GM28" s="17"/>
      <c r="GN28" s="19"/>
      <c r="GO28" s="72"/>
      <c r="GP28" s="24"/>
      <c r="GQ28" s="16"/>
      <c r="GR28" s="59"/>
      <c r="GS28" s="126"/>
      <c r="GT28" s="20">
        <v>21</v>
      </c>
      <c r="GU28" s="19">
        <v>832.2</v>
      </c>
      <c r="GV28" s="17">
        <v>42200</v>
      </c>
      <c r="GW28" s="19">
        <v>832.2</v>
      </c>
      <c r="GX28" s="72" t="s">
        <v>542</v>
      </c>
      <c r="GY28" s="24">
        <v>25</v>
      </c>
      <c r="GZ28" s="16"/>
      <c r="HA28" s="59"/>
      <c r="HB28" s="126"/>
      <c r="HC28" s="20">
        <v>21</v>
      </c>
      <c r="HD28" s="19">
        <v>936.2</v>
      </c>
      <c r="HE28" s="17">
        <v>42201</v>
      </c>
      <c r="HF28" s="19">
        <v>936.2</v>
      </c>
      <c r="HG28" s="72" t="s">
        <v>553</v>
      </c>
      <c r="HH28" s="24">
        <v>25</v>
      </c>
      <c r="HI28" s="16"/>
      <c r="HJ28" s="135"/>
      <c r="HK28" s="126"/>
      <c r="HL28" s="20">
        <v>21</v>
      </c>
      <c r="HM28" s="19">
        <v>917.46</v>
      </c>
      <c r="HN28" s="17">
        <v>42201</v>
      </c>
      <c r="HO28" s="19">
        <v>917.46</v>
      </c>
      <c r="HP28" s="72" t="s">
        <v>550</v>
      </c>
      <c r="HQ28" s="24">
        <v>25</v>
      </c>
      <c r="HR28" s="16"/>
      <c r="HS28" s="135"/>
      <c r="HT28" s="126"/>
      <c r="HU28" s="20">
        <v>21</v>
      </c>
      <c r="HV28" s="19">
        <v>938</v>
      </c>
      <c r="HW28" s="17">
        <v>42202</v>
      </c>
      <c r="HX28" s="19">
        <v>938</v>
      </c>
      <c r="HY28" s="72" t="s">
        <v>556</v>
      </c>
      <c r="HZ28" s="24">
        <v>25</v>
      </c>
      <c r="IA28" s="16"/>
      <c r="IB28" s="135"/>
      <c r="IC28" s="126"/>
      <c r="ID28" s="20"/>
      <c r="IE28" s="19"/>
      <c r="IF28" s="17"/>
      <c r="IG28" s="19"/>
      <c r="IH28" s="72"/>
      <c r="II28" s="24"/>
      <c r="IJ28" s="16"/>
      <c r="IK28" s="59"/>
      <c r="IL28" s="126"/>
      <c r="IM28" s="20">
        <v>21</v>
      </c>
      <c r="IN28" s="19">
        <v>916.3</v>
      </c>
      <c r="IO28" s="17">
        <v>42203</v>
      </c>
      <c r="IP28" s="19">
        <v>916.3</v>
      </c>
      <c r="IQ28" s="72" t="s">
        <v>560</v>
      </c>
      <c r="IR28" s="24">
        <v>25</v>
      </c>
      <c r="IS28" s="16"/>
      <c r="IT28" s="59"/>
      <c r="IU28" s="126"/>
      <c r="IV28" s="20">
        <v>21</v>
      </c>
      <c r="IW28" s="19">
        <v>953.4</v>
      </c>
      <c r="IX28" s="110">
        <v>42203</v>
      </c>
      <c r="IY28" s="19">
        <v>953.4</v>
      </c>
      <c r="IZ28" s="129" t="s">
        <v>574</v>
      </c>
      <c r="JA28" s="108">
        <v>25</v>
      </c>
      <c r="JB28" s="16"/>
      <c r="JC28" s="59"/>
      <c r="JD28" s="126"/>
      <c r="JE28" s="20"/>
      <c r="JF28" s="19"/>
      <c r="JG28" s="17"/>
      <c r="JH28" s="19"/>
      <c r="JI28" s="530"/>
      <c r="JJ28" s="24"/>
      <c r="JK28" s="16"/>
      <c r="JL28" s="59"/>
      <c r="JM28" s="676" t="s">
        <v>347</v>
      </c>
      <c r="JN28" s="677">
        <v>21</v>
      </c>
      <c r="JO28" s="670">
        <v>803.17</v>
      </c>
      <c r="JP28" s="17">
        <v>42203</v>
      </c>
      <c r="JQ28" s="19">
        <v>803.17</v>
      </c>
      <c r="JR28" s="72" t="s">
        <v>580</v>
      </c>
      <c r="JS28" s="24">
        <v>17.5</v>
      </c>
      <c r="JT28" s="16"/>
      <c r="JU28" s="59"/>
      <c r="JV28" s="126"/>
      <c r="JW28" s="20"/>
      <c r="JX28" s="19"/>
      <c r="JY28" s="17"/>
      <c r="JZ28" s="19"/>
      <c r="KA28" s="72"/>
      <c r="KB28" s="24"/>
      <c r="KC28" s="16"/>
      <c r="KD28" s="59"/>
      <c r="KE28" s="139"/>
      <c r="KF28" s="20">
        <v>21</v>
      </c>
      <c r="KG28" s="205">
        <v>868.6</v>
      </c>
      <c r="KH28" s="110">
        <v>42206</v>
      </c>
      <c r="KI28" s="205">
        <v>868.6</v>
      </c>
      <c r="KJ28" s="129" t="s">
        <v>576</v>
      </c>
      <c r="KK28" s="108">
        <v>25.5</v>
      </c>
      <c r="KL28" s="16"/>
      <c r="KM28" s="59"/>
      <c r="KN28" s="126"/>
      <c r="KO28" s="20">
        <v>21</v>
      </c>
      <c r="KP28" s="205">
        <v>868.93</v>
      </c>
      <c r="KQ28" s="17">
        <v>42206</v>
      </c>
      <c r="KR28" s="205">
        <v>868.93</v>
      </c>
      <c r="KS28" s="72" t="s">
        <v>578</v>
      </c>
      <c r="KT28" s="24">
        <v>25.5</v>
      </c>
      <c r="KU28" s="16"/>
      <c r="KV28" s="59"/>
      <c r="KW28" s="183" t="s">
        <v>347</v>
      </c>
      <c r="KX28" s="20">
        <v>21</v>
      </c>
      <c r="KY28" s="19">
        <v>754.65</v>
      </c>
      <c r="KZ28" s="17">
        <v>42206</v>
      </c>
      <c r="LA28" s="19">
        <v>754.65</v>
      </c>
      <c r="LB28" s="72" t="s">
        <v>582</v>
      </c>
      <c r="LC28" s="24">
        <v>17</v>
      </c>
      <c r="LD28" s="16"/>
      <c r="LE28" s="59"/>
      <c r="LF28" s="126"/>
      <c r="LG28" s="20">
        <v>21</v>
      </c>
      <c r="LH28" s="205">
        <v>965.99</v>
      </c>
      <c r="LI28" s="17">
        <v>42207</v>
      </c>
      <c r="LJ28" s="205">
        <v>965.99</v>
      </c>
      <c r="LK28" s="72" t="s">
        <v>597</v>
      </c>
      <c r="LL28" s="24">
        <v>25.5</v>
      </c>
      <c r="LM28" s="16"/>
      <c r="LN28" s="59"/>
      <c r="LO28" s="126"/>
      <c r="LP28" s="20">
        <v>21</v>
      </c>
      <c r="LQ28" s="19">
        <v>911.7</v>
      </c>
      <c r="LR28" s="17">
        <v>42208</v>
      </c>
      <c r="LS28" s="19">
        <v>911.7</v>
      </c>
      <c r="LT28" s="72" t="s">
        <v>595</v>
      </c>
      <c r="LU28" s="24">
        <v>26.5</v>
      </c>
      <c r="LV28" s="16"/>
      <c r="LW28" s="59"/>
      <c r="LX28" s="126"/>
      <c r="LY28" s="20">
        <v>21</v>
      </c>
      <c r="LZ28" s="19">
        <v>799.55</v>
      </c>
      <c r="MA28" s="17">
        <v>42208</v>
      </c>
      <c r="MB28" s="19">
        <v>799.55</v>
      </c>
      <c r="MC28" s="72" t="s">
        <v>585</v>
      </c>
      <c r="MD28" s="24">
        <v>26.5</v>
      </c>
      <c r="ME28" s="16"/>
      <c r="MF28" s="59"/>
      <c r="MG28" s="126"/>
      <c r="MH28" s="20">
        <v>21</v>
      </c>
      <c r="MI28" s="19">
        <v>949.4</v>
      </c>
      <c r="MJ28" s="17">
        <v>42209</v>
      </c>
      <c r="MK28" s="19">
        <v>949.4</v>
      </c>
      <c r="ML28" s="72" t="s">
        <v>600</v>
      </c>
      <c r="MM28" s="24">
        <v>27</v>
      </c>
      <c r="MN28" s="16"/>
      <c r="MO28" s="59"/>
      <c r="MP28" s="126"/>
      <c r="MQ28" s="20">
        <v>21</v>
      </c>
      <c r="MR28" s="19">
        <v>917.2</v>
      </c>
      <c r="MS28" s="17">
        <v>42210</v>
      </c>
      <c r="MT28" s="19">
        <v>917.2</v>
      </c>
      <c r="MU28" s="72" t="s">
        <v>608</v>
      </c>
      <c r="MV28" s="24">
        <v>27.5</v>
      </c>
      <c r="MW28" s="16"/>
      <c r="MX28" s="59"/>
      <c r="MY28" s="126"/>
      <c r="MZ28" s="20">
        <v>21</v>
      </c>
      <c r="NA28" s="19">
        <v>941.7</v>
      </c>
      <c r="NB28" s="17">
        <v>42210</v>
      </c>
      <c r="NC28" s="19">
        <v>941.7</v>
      </c>
      <c r="ND28" s="72" t="s">
        <v>604</v>
      </c>
      <c r="NE28" s="24">
        <v>27.5</v>
      </c>
      <c r="NF28" s="16"/>
      <c r="NG28" s="59"/>
      <c r="NH28" s="126"/>
      <c r="NI28" s="20">
        <v>21</v>
      </c>
      <c r="NJ28" s="19">
        <v>822.68</v>
      </c>
      <c r="NK28" s="17">
        <v>42210</v>
      </c>
      <c r="NL28" s="19">
        <v>822.68</v>
      </c>
      <c r="NM28" s="316" t="s">
        <v>606</v>
      </c>
      <c r="NN28" s="24">
        <v>27</v>
      </c>
      <c r="NO28" s="16"/>
      <c r="NP28" s="59"/>
      <c r="NQ28" s="126"/>
      <c r="NR28" s="20"/>
      <c r="NS28" s="19"/>
      <c r="NT28" s="17"/>
      <c r="NU28" s="19"/>
      <c r="NV28" s="72"/>
      <c r="NW28" s="24"/>
      <c r="NX28" s="16"/>
      <c r="NY28" s="59"/>
      <c r="NZ28" s="126"/>
      <c r="OA28" s="20">
        <v>21</v>
      </c>
      <c r="OB28" s="19">
        <v>909.3</v>
      </c>
      <c r="OC28" s="17">
        <v>42213</v>
      </c>
      <c r="OD28" s="19">
        <v>909.3</v>
      </c>
      <c r="OE28" s="72" t="s">
        <v>613</v>
      </c>
      <c r="OF28" s="24">
        <v>28.5</v>
      </c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>
        <v>21</v>
      </c>
      <c r="OT28" s="19">
        <v>901.13</v>
      </c>
      <c r="OU28" s="17">
        <v>42214</v>
      </c>
      <c r="OV28" s="19">
        <v>901.13</v>
      </c>
      <c r="OW28" s="72" t="s">
        <v>618</v>
      </c>
      <c r="OX28" s="24">
        <v>28.5</v>
      </c>
      <c r="OZ28" s="7"/>
      <c r="PA28" s="2"/>
      <c r="PB28" s="20">
        <v>21</v>
      </c>
      <c r="PC28" s="19">
        <v>933.9</v>
      </c>
      <c r="PD28" s="17">
        <v>42214</v>
      </c>
      <c r="PE28" s="19">
        <v>933.9</v>
      </c>
      <c r="PF28" s="72" t="s">
        <v>624</v>
      </c>
      <c r="PG28" s="24">
        <v>27.3</v>
      </c>
      <c r="PI28" s="7"/>
      <c r="PJ28" s="2"/>
      <c r="PK28" s="20">
        <v>21</v>
      </c>
      <c r="PL28" s="19">
        <v>942.6</v>
      </c>
      <c r="PM28" s="17">
        <v>42215</v>
      </c>
      <c r="PN28" s="19">
        <v>942.6</v>
      </c>
      <c r="PO28" s="72" t="s">
        <v>628</v>
      </c>
      <c r="PP28" s="24">
        <v>28.5</v>
      </c>
      <c r="PR28" s="7"/>
      <c r="PS28" s="2"/>
      <c r="PT28" s="20">
        <v>21</v>
      </c>
      <c r="PU28" s="19">
        <v>922</v>
      </c>
      <c r="PV28" s="17">
        <v>42215</v>
      </c>
      <c r="PW28" s="19">
        <v>922</v>
      </c>
      <c r="PX28" s="72" t="s">
        <v>621</v>
      </c>
      <c r="PY28" s="24">
        <v>28.5</v>
      </c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 xml:space="preserve">GRANJERO FELIZ </v>
      </c>
      <c r="C29" s="16" t="str">
        <f t="shared" si="25"/>
        <v>G.F.</v>
      </c>
      <c r="D29" s="74" t="str">
        <f t="shared" si="25"/>
        <v xml:space="preserve">PED. </v>
      </c>
      <c r="E29" s="162">
        <f t="shared" si="25"/>
        <v>42203</v>
      </c>
      <c r="F29" s="77">
        <f t="shared" si="25"/>
        <v>14110.89</v>
      </c>
      <c r="G29" s="15">
        <f t="shared" si="25"/>
        <v>14</v>
      </c>
      <c r="H29" s="65">
        <f t="shared" si="25"/>
        <v>13888.24</v>
      </c>
      <c r="I29" s="18">
        <f t="shared" si="25"/>
        <v>222.64999999999964</v>
      </c>
      <c r="K29" s="7"/>
      <c r="L29" s="2"/>
      <c r="M29" s="20">
        <v>22</v>
      </c>
      <c r="N29" s="19">
        <v>846.26</v>
      </c>
      <c r="O29" s="17">
        <v>42188</v>
      </c>
      <c r="P29" s="19">
        <v>846.26</v>
      </c>
      <c r="Q29" s="659" t="s">
        <v>477</v>
      </c>
      <c r="R29" s="272">
        <v>26.5</v>
      </c>
      <c r="S29" s="16"/>
      <c r="T29" s="59"/>
      <c r="U29" s="126"/>
      <c r="V29" s="20">
        <v>22</v>
      </c>
      <c r="W29" s="19">
        <v>785.49</v>
      </c>
      <c r="X29" s="17">
        <v>42186</v>
      </c>
      <c r="Y29" s="19">
        <v>785.49</v>
      </c>
      <c r="Z29" s="72" t="s">
        <v>475</v>
      </c>
      <c r="AA29" s="24">
        <v>26.5</v>
      </c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48"/>
      <c r="CL29" s="24"/>
      <c r="CM29" s="16"/>
      <c r="CN29" s="59"/>
      <c r="CO29" s="210"/>
      <c r="CP29" s="20">
        <v>22</v>
      </c>
      <c r="CQ29" s="19">
        <v>834.01</v>
      </c>
      <c r="CR29" s="17">
        <v>42189</v>
      </c>
      <c r="CS29" s="19">
        <v>834.01</v>
      </c>
      <c r="CT29" s="333" t="s">
        <v>498</v>
      </c>
      <c r="CU29" s="24">
        <v>26.5</v>
      </c>
      <c r="CV29" s="16"/>
      <c r="CW29" s="59"/>
      <c r="CX29" s="126"/>
      <c r="CY29" s="20"/>
      <c r="CZ29" s="205"/>
      <c r="DA29" s="17"/>
      <c r="DB29" s="205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9"/>
      <c r="FW29" s="79"/>
      <c r="FX29" s="24"/>
      <c r="FY29" s="16"/>
      <c r="FZ29" s="59"/>
      <c r="GA29" s="126"/>
      <c r="GB29" s="20"/>
      <c r="GC29" s="19"/>
      <c r="GD29" s="17"/>
      <c r="GE29" s="30"/>
      <c r="GF29" s="369"/>
      <c r="GG29" s="24"/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7"/>
      <c r="IP29" s="19"/>
      <c r="IQ29" s="72"/>
      <c r="IR29" s="24"/>
      <c r="IS29" s="16"/>
      <c r="IT29" s="59"/>
      <c r="IU29" s="126"/>
      <c r="IV29" s="20"/>
      <c r="IW29" s="19"/>
      <c r="IX29" s="110"/>
      <c r="IY29" s="19"/>
      <c r="IZ29" s="129"/>
      <c r="JA29" s="108"/>
      <c r="JB29" s="16"/>
      <c r="JC29" s="59"/>
      <c r="JD29" s="126"/>
      <c r="JE29" s="20"/>
      <c r="JF29" s="19"/>
      <c r="JG29" s="17"/>
      <c r="JH29" s="19"/>
      <c r="JI29" s="530"/>
      <c r="JJ29" s="24"/>
      <c r="JK29" s="16"/>
      <c r="JL29" s="59"/>
      <c r="JM29" s="210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>
        <v>22</v>
      </c>
      <c r="KG29" s="205">
        <v>840.5</v>
      </c>
      <c r="KH29" s="110">
        <v>42206</v>
      </c>
      <c r="KI29" s="205">
        <v>840.5</v>
      </c>
      <c r="KJ29" s="129" t="s">
        <v>576</v>
      </c>
      <c r="KK29" s="108">
        <v>25.5</v>
      </c>
      <c r="KL29" s="16"/>
      <c r="KM29" s="59"/>
      <c r="KN29" s="126"/>
      <c r="KO29" s="20">
        <v>22</v>
      </c>
      <c r="KP29" s="205">
        <v>824.04</v>
      </c>
      <c r="KQ29" s="17">
        <v>42206</v>
      </c>
      <c r="KR29" s="205">
        <v>824.04</v>
      </c>
      <c r="KS29" s="72" t="s">
        <v>578</v>
      </c>
      <c r="KT29" s="24">
        <v>25.5</v>
      </c>
      <c r="KU29" s="16"/>
      <c r="KV29" s="59"/>
      <c r="KW29" s="183" t="s">
        <v>347</v>
      </c>
      <c r="KX29" s="20">
        <v>22</v>
      </c>
      <c r="KY29" s="19">
        <v>739.68</v>
      </c>
      <c r="KZ29" s="17">
        <v>42206</v>
      </c>
      <c r="LA29" s="19">
        <v>739.68</v>
      </c>
      <c r="LB29" s="72" t="s">
        <v>582</v>
      </c>
      <c r="LC29" s="24">
        <v>17</v>
      </c>
      <c r="LD29" s="16"/>
      <c r="LE29" s="59"/>
      <c r="LF29" s="126"/>
      <c r="LG29" s="20"/>
      <c r="LH29" s="205"/>
      <c r="LI29" s="17"/>
      <c r="LJ29" s="205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>
        <v>22</v>
      </c>
      <c r="LZ29" s="19">
        <v>868.48</v>
      </c>
      <c r="MA29" s="17">
        <v>42208</v>
      </c>
      <c r="MB29" s="19">
        <v>868.48</v>
      </c>
      <c r="MC29" s="72" t="s">
        <v>585</v>
      </c>
      <c r="MD29" s="24">
        <v>26.5</v>
      </c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5002999</v>
      </c>
      <c r="E30" s="162">
        <f t="shared" si="26"/>
        <v>42203</v>
      </c>
      <c r="F30" s="77">
        <f t="shared" si="26"/>
        <v>19369.29</v>
      </c>
      <c r="G30" s="15">
        <f t="shared" si="26"/>
        <v>21</v>
      </c>
      <c r="H30" s="65">
        <f t="shared" si="26"/>
        <v>19421.099999999999</v>
      </c>
      <c r="I30" s="18">
        <f>F30-H30</f>
        <v>-51.809999999997672</v>
      </c>
      <c r="K30" s="7"/>
      <c r="L30" s="2"/>
      <c r="M30" s="20"/>
      <c r="N30" s="30"/>
      <c r="O30" s="59"/>
      <c r="P30" s="30"/>
      <c r="Q30" s="549"/>
      <c r="R30" s="131"/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3"/>
      <c r="CU30" s="24"/>
      <c r="CV30" s="16"/>
      <c r="CW30" s="59"/>
      <c r="CX30" s="126"/>
      <c r="CY30" s="20"/>
      <c r="CZ30" s="205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29"/>
      <c r="DU30" s="79"/>
      <c r="DV30" s="24"/>
      <c r="DW30" s="16"/>
      <c r="DX30" s="59"/>
      <c r="DY30" s="126"/>
      <c r="DZ30" s="20"/>
      <c r="EA30" s="30"/>
      <c r="EB30" s="58"/>
      <c r="EC30" s="229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9"/>
      <c r="FN30" s="79"/>
      <c r="FO30" s="24"/>
      <c r="FP30" s="16"/>
      <c r="FQ30" s="59"/>
      <c r="FR30" s="126"/>
      <c r="FS30" s="20"/>
      <c r="FT30" s="30"/>
      <c r="FU30" s="58"/>
      <c r="FV30" s="229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6"/>
      <c r="GN30" s="230"/>
      <c r="GO30" s="347"/>
      <c r="GP30" s="348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46"/>
      <c r="IG30" s="230"/>
      <c r="IH30" s="347"/>
      <c r="II30" s="348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5"/>
      <c r="KH30" s="71"/>
      <c r="KI30" s="30"/>
      <c r="KJ30" s="81"/>
      <c r="KK30" s="118"/>
      <c r="KL30" s="16"/>
      <c r="KM30" s="59"/>
      <c r="KN30" s="126"/>
      <c r="KO30" s="20"/>
      <c r="KP30" s="205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5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 FOODS</v>
      </c>
      <c r="C31" s="16" t="str">
        <f t="shared" si="27"/>
        <v>Seaboard</v>
      </c>
      <c r="D31" s="74" t="str">
        <f t="shared" si="27"/>
        <v>PED. 5003000</v>
      </c>
      <c r="E31" s="162">
        <f t="shared" si="27"/>
        <v>42203</v>
      </c>
      <c r="F31" s="77">
        <f t="shared" si="27"/>
        <v>19470.169999999998</v>
      </c>
      <c r="G31" s="15">
        <f t="shared" si="27"/>
        <v>21</v>
      </c>
      <c r="H31" s="65">
        <f t="shared" si="27"/>
        <v>19482.7</v>
      </c>
      <c r="I31" s="18">
        <f t="shared" ref="I31:I63" si="28">F31-H31</f>
        <v>-12.530000000002474</v>
      </c>
      <c r="J31" s="16"/>
      <c r="K31" s="7"/>
      <c r="L31" s="149"/>
      <c r="M31" s="241"/>
      <c r="N31" s="148"/>
      <c r="O31" s="246"/>
      <c r="P31" s="148"/>
      <c r="Q31" s="32"/>
      <c r="R31" s="131"/>
      <c r="S31" s="16"/>
      <c r="T31" s="59"/>
      <c r="U31" s="172"/>
      <c r="V31" s="48"/>
      <c r="W31" s="137"/>
      <c r="X31" s="123"/>
      <c r="Y31" s="137"/>
      <c r="Z31" s="138"/>
      <c r="AA31" s="145"/>
      <c r="AB31" s="16"/>
      <c r="AC31" s="59"/>
      <c r="AD31" s="128"/>
      <c r="AE31" s="48"/>
      <c r="AF31" s="141"/>
      <c r="AG31" s="242"/>
      <c r="AH31" s="289"/>
      <c r="AI31" s="290"/>
      <c r="AJ31" s="348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8"/>
      <c r="AW31" s="48"/>
      <c r="AX31" s="143"/>
      <c r="AY31" s="434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6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5"/>
      <c r="DV31" s="145"/>
      <c r="DW31" s="16"/>
      <c r="DX31" s="59"/>
      <c r="DY31" s="128"/>
      <c r="DZ31" s="48"/>
      <c r="EA31" s="141"/>
      <c r="EB31" s="117"/>
      <c r="EC31" s="142"/>
      <c r="ED31" s="255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5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5"/>
      <c r="FO31" s="145"/>
      <c r="FP31" s="16"/>
      <c r="FQ31" s="59"/>
      <c r="FR31" s="128"/>
      <c r="FS31" s="48"/>
      <c r="FT31" s="141"/>
      <c r="FU31" s="117"/>
      <c r="FV31" s="142"/>
      <c r="FW31" s="255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9"/>
      <c r="GN31" s="350"/>
      <c r="GO31" s="351"/>
      <c r="GP31" s="352"/>
      <c r="GQ31" s="16"/>
      <c r="GR31" s="59"/>
      <c r="GS31" s="128"/>
      <c r="GT31" s="172"/>
      <c r="GU31" s="141"/>
      <c r="GV31" s="342"/>
      <c r="GW31" s="141"/>
      <c r="GX31" s="137"/>
      <c r="GY31" s="16"/>
      <c r="GZ31" s="130"/>
      <c r="HA31" s="59"/>
      <c r="HB31" s="128"/>
      <c r="HC31" s="172"/>
      <c r="HD31" s="141"/>
      <c r="HE31" s="342"/>
      <c r="HF31" s="141"/>
      <c r="HG31" s="137"/>
      <c r="HH31" s="16"/>
      <c r="HI31" s="16"/>
      <c r="HJ31" s="135"/>
      <c r="HK31" s="127"/>
      <c r="HL31" s="80"/>
      <c r="HM31" s="140"/>
      <c r="HN31" s="349"/>
      <c r="HO31" s="350"/>
      <c r="HP31" s="351"/>
      <c r="HQ31" s="352"/>
      <c r="HR31" s="16"/>
      <c r="HS31" s="135"/>
      <c r="HT31" s="127"/>
      <c r="HU31" s="80"/>
      <c r="HV31" s="140"/>
      <c r="HW31" s="349"/>
      <c r="HX31" s="350"/>
      <c r="HY31" s="351"/>
      <c r="HZ31" s="352"/>
      <c r="IA31" s="16"/>
      <c r="IB31" s="135"/>
      <c r="IC31" s="127"/>
      <c r="ID31" s="80"/>
      <c r="IE31" s="140"/>
      <c r="IF31" s="349"/>
      <c r="IG31" s="350"/>
      <c r="IH31" s="351"/>
      <c r="II31" s="352"/>
      <c r="IJ31" s="16"/>
      <c r="IK31" s="59"/>
      <c r="IL31" s="128"/>
      <c r="IM31" s="172"/>
      <c r="IN31" s="141"/>
      <c r="IO31" s="342"/>
      <c r="IP31" s="141"/>
      <c r="IQ31" s="137"/>
      <c r="IR31" s="16"/>
      <c r="IS31" s="130"/>
      <c r="IT31" s="59"/>
      <c r="IU31" s="128"/>
      <c r="IV31" s="172"/>
      <c r="IW31" s="141"/>
      <c r="IX31" s="123"/>
      <c r="IY31" s="141"/>
      <c r="IZ31" s="138"/>
      <c r="JA31" s="145"/>
      <c r="JB31" s="16"/>
      <c r="JC31" s="59"/>
      <c r="JD31" s="172"/>
      <c r="JE31" s="48"/>
      <c r="JF31" s="137"/>
      <c r="JG31" s="123"/>
      <c r="JH31" s="142"/>
      <c r="JI31" s="138"/>
      <c r="JJ31" s="145"/>
      <c r="JK31" s="16"/>
      <c r="JL31" s="59"/>
      <c r="JM31" s="128"/>
      <c r="JN31" s="48"/>
      <c r="JO31" s="143"/>
      <c r="JP31" s="117"/>
      <c r="JQ31" s="143"/>
      <c r="JR31" s="138"/>
      <c r="JS31" s="145"/>
      <c r="JT31" s="16"/>
      <c r="JU31" s="59"/>
      <c r="JV31" s="128"/>
      <c r="JW31" s="48"/>
      <c r="JX31" s="142"/>
      <c r="JY31" s="123"/>
      <c r="JZ31" s="141"/>
      <c r="KA31" s="138"/>
      <c r="KB31" s="161"/>
      <c r="KC31" s="16"/>
      <c r="KD31" s="59"/>
      <c r="KE31" s="146"/>
      <c r="KF31" s="48"/>
      <c r="KG31" s="269"/>
      <c r="KH31" s="123"/>
      <c r="KI31" s="137"/>
      <c r="KJ31" s="138"/>
      <c r="KK31" s="118"/>
      <c r="KL31" s="16"/>
      <c r="KM31" s="59"/>
      <c r="KN31" s="128"/>
      <c r="KO31" s="48"/>
      <c r="KP31" s="206"/>
      <c r="KQ31" s="123"/>
      <c r="KR31" s="141"/>
      <c r="KS31" s="72"/>
      <c r="KT31" s="24"/>
      <c r="KU31" s="16"/>
      <c r="KV31" s="59"/>
      <c r="KW31" s="128"/>
      <c r="KX31" s="48"/>
      <c r="KY31" s="141"/>
      <c r="KZ31" s="242"/>
      <c r="LA31" s="289"/>
      <c r="LB31" s="290"/>
      <c r="LC31" s="348"/>
      <c r="LD31" s="16"/>
      <c r="LE31" s="59"/>
      <c r="LF31" s="128"/>
      <c r="LG31" s="48"/>
      <c r="LH31" s="206"/>
      <c r="LI31" s="123"/>
      <c r="LJ31" s="141"/>
      <c r="LK31" s="72"/>
      <c r="LL31" s="24"/>
      <c r="LM31" s="16"/>
      <c r="LN31" s="59"/>
      <c r="LO31" s="172"/>
      <c r="LP31" s="48"/>
      <c r="LQ31" s="137"/>
      <c r="LR31" s="123"/>
      <c r="LS31" s="137"/>
      <c r="LT31" s="138"/>
      <c r="LU31" s="145"/>
      <c r="LV31" s="16"/>
      <c r="LW31" s="59"/>
      <c r="LX31" s="128"/>
      <c r="LY31" s="48"/>
      <c r="LZ31" s="141"/>
      <c r="MA31" s="242"/>
      <c r="MB31" s="289"/>
      <c r="MC31" s="290"/>
      <c r="MD31" s="348"/>
      <c r="ME31" s="16"/>
      <c r="MF31" s="59"/>
      <c r="MG31" s="172"/>
      <c r="MH31" s="48"/>
      <c r="MI31" s="137"/>
      <c r="MJ31" s="123"/>
      <c r="MK31" s="137"/>
      <c r="ML31" s="138"/>
      <c r="MM31" s="145"/>
      <c r="MN31" s="16"/>
      <c r="MO31" s="59"/>
      <c r="MP31" s="128"/>
      <c r="MQ31" s="48"/>
      <c r="MR31" s="141"/>
      <c r="MS31" s="123"/>
      <c r="MT31" s="141"/>
      <c r="MU31" s="138"/>
      <c r="MV31" s="24"/>
      <c r="MW31" s="16"/>
      <c r="MX31" s="59"/>
      <c r="MY31" s="128"/>
      <c r="MZ31" s="172"/>
      <c r="NA31" s="243"/>
      <c r="NB31" s="245"/>
      <c r="NC31" s="243"/>
      <c r="ND31" s="244"/>
      <c r="NE31" s="106"/>
      <c r="NF31" s="130"/>
      <c r="NG31" s="59"/>
      <c r="NH31" s="128"/>
      <c r="NI31" s="172"/>
      <c r="NJ31" s="141"/>
      <c r="NK31" s="342"/>
      <c r="NL31" s="141"/>
      <c r="NM31" s="137"/>
      <c r="NN31" s="16"/>
      <c r="NO31" s="16"/>
      <c r="NP31" s="59"/>
      <c r="NQ31" s="128"/>
      <c r="NR31" s="172"/>
      <c r="NS31" s="141"/>
      <c r="NT31" s="342"/>
      <c r="NU31" s="141"/>
      <c r="NV31" s="137"/>
      <c r="NW31" s="16"/>
      <c r="NX31" s="16"/>
      <c r="NY31" s="59"/>
      <c r="NZ31" s="128"/>
      <c r="OA31" s="172"/>
      <c r="OB31" s="141"/>
      <c r="OC31" s="342"/>
      <c r="OD31" s="141"/>
      <c r="OE31" s="137"/>
      <c r="OF31" s="16"/>
      <c r="OH31" s="7"/>
      <c r="OI31" s="149"/>
      <c r="OJ31" s="241"/>
      <c r="OK31" s="148"/>
      <c r="OL31" s="246"/>
      <c r="OM31" s="148"/>
      <c r="ON31" s="32"/>
      <c r="OQ31" s="7"/>
      <c r="OR31" s="149"/>
      <c r="OS31" s="241"/>
      <c r="OT31" s="148"/>
      <c r="OU31" s="246"/>
      <c r="OV31" s="148"/>
      <c r="OW31" s="32"/>
      <c r="OZ31" s="7"/>
      <c r="PA31" s="149"/>
      <c r="PB31" s="301"/>
      <c r="PC31" s="148"/>
      <c r="PD31" s="123"/>
      <c r="PE31" s="148"/>
      <c r="PF31" s="277"/>
      <c r="PG31" s="145"/>
      <c r="PI31" s="7"/>
      <c r="PJ31" s="149"/>
      <c r="PK31" s="301"/>
      <c r="PL31" s="148"/>
      <c r="PM31" s="123"/>
      <c r="PN31" s="148"/>
      <c r="PO31" s="32"/>
      <c r="PP31" s="24"/>
      <c r="PR31" s="7"/>
      <c r="PS31" s="149"/>
      <c r="PT31" s="241"/>
      <c r="PU31" s="148"/>
      <c r="PV31" s="246"/>
      <c r="PW31" s="148"/>
      <c r="PX31" s="32"/>
      <c r="QA31" s="7"/>
      <c r="QB31" s="149"/>
      <c r="QC31" s="301"/>
      <c r="QD31" s="148"/>
      <c r="QE31" s="17"/>
      <c r="QF31" s="148"/>
      <c r="QG31" s="277"/>
      <c r="QH31" s="24"/>
      <c r="QJ31" s="7"/>
      <c r="QK31" s="149"/>
      <c r="QL31" s="241"/>
      <c r="QM31" s="148"/>
      <c r="QN31" s="246"/>
      <c r="QO31" s="148"/>
      <c r="QP31" s="32"/>
      <c r="QS31" s="7"/>
      <c r="QT31" s="149"/>
      <c r="QU31" s="241"/>
      <c r="QV31" s="148"/>
      <c r="QW31" s="246"/>
      <c r="QX31" s="148"/>
      <c r="QY31" s="32"/>
      <c r="RB31" s="7"/>
      <c r="RC31" s="149"/>
      <c r="RD31" s="241"/>
      <c r="RE31" s="148"/>
      <c r="RF31" s="246"/>
      <c r="RG31" s="148"/>
      <c r="RH31" s="32"/>
      <c r="RK31" s="7"/>
      <c r="RL31" s="149"/>
      <c r="RM31" s="241"/>
      <c r="RN31" s="148"/>
      <c r="RO31" s="246"/>
      <c r="RP31" s="148"/>
      <c r="RQ31" s="32"/>
      <c r="RT31" s="7"/>
      <c r="RU31" s="149"/>
      <c r="RV31" s="241"/>
      <c r="RW31" s="148"/>
      <c r="RX31" s="246"/>
      <c r="RY31" s="148"/>
      <c r="RZ31" s="32"/>
      <c r="SC31" s="7"/>
      <c r="SD31" s="149"/>
      <c r="SE31" s="241"/>
      <c r="SF31" s="148"/>
      <c r="SG31" s="246"/>
      <c r="SH31" s="148"/>
      <c r="SI31" s="32"/>
      <c r="SL31" s="7"/>
      <c r="SM31" s="149"/>
      <c r="SN31" s="241"/>
      <c r="SO31" s="148"/>
      <c r="SP31" s="246"/>
      <c r="SQ31" s="148"/>
      <c r="SR31" s="32"/>
      <c r="SU31" s="7"/>
      <c r="SV31" s="149"/>
      <c r="SW31" s="301">
        <v>24</v>
      </c>
      <c r="SX31" s="148"/>
      <c r="SY31" s="246"/>
      <c r="SZ31" s="148"/>
      <c r="TA31" s="32"/>
      <c r="TD31" s="7"/>
      <c r="TE31" s="149"/>
      <c r="TF31" s="301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0">
        <v>29</v>
      </c>
      <c r="B32" s="367" t="str">
        <f t="shared" ref="B32:H32" si="29">JC5</f>
        <v>MANSIVA SA DE CV</v>
      </c>
      <c r="C32" s="367" t="str">
        <f t="shared" si="29"/>
        <v>INDIANA</v>
      </c>
      <c r="D32" s="199" t="str">
        <f t="shared" si="29"/>
        <v>PED. 5014795</v>
      </c>
      <c r="E32" s="300">
        <f t="shared" si="29"/>
        <v>42203</v>
      </c>
      <c r="F32" s="171">
        <f t="shared" si="29"/>
        <v>19450</v>
      </c>
      <c r="G32" s="124">
        <f t="shared" si="29"/>
        <v>19</v>
      </c>
      <c r="H32" s="65">
        <f t="shared" si="29"/>
        <v>18993</v>
      </c>
      <c r="I32" s="207">
        <f t="shared" si="28"/>
        <v>457</v>
      </c>
      <c r="N32" s="296">
        <f>SUM(N8:N31)</f>
        <v>18223.989999999998</v>
      </c>
      <c r="P32" s="296">
        <f>SUM(P8:P31)</f>
        <v>18223.989999999998</v>
      </c>
      <c r="W32" s="296">
        <f>SUM(W8:W31)</f>
        <v>17921.099999999999</v>
      </c>
      <c r="Y32" s="296">
        <f>SUM(Y8:Y31)</f>
        <v>17921.099999999999</v>
      </c>
      <c r="AF32" s="297">
        <f>SUM(AF8:AF31)</f>
        <v>13806.2</v>
      </c>
      <c r="AH32" s="297">
        <f>SUM(AH8:AH31)</f>
        <v>13806.2</v>
      </c>
      <c r="AK32" s="133"/>
      <c r="AL32" s="133"/>
      <c r="AN32" s="574">
        <v>17521</v>
      </c>
      <c r="AO32" s="297">
        <f>SUM(AO8:AO31)</f>
        <v>19263</v>
      </c>
      <c r="AQ32" s="315">
        <f>SUM(AQ8:AQ31)</f>
        <v>19262.12</v>
      </c>
      <c r="AT32" s="133"/>
      <c r="AU32" s="133"/>
      <c r="AV32" s="575">
        <v>19234</v>
      </c>
      <c r="AW32" s="133"/>
      <c r="AX32" s="207">
        <f>SUM(AX8:AX31)</f>
        <v>19606.800000000003</v>
      </c>
      <c r="AY32" s="207"/>
      <c r="AZ32" s="207">
        <f>SUM(AZ8:AZ31)</f>
        <v>19606.800000000003</v>
      </c>
      <c r="BA32" s="133"/>
      <c r="BB32" s="133"/>
      <c r="BC32" s="133"/>
      <c r="BD32" s="133"/>
      <c r="BE32" s="133"/>
      <c r="BF32" s="133"/>
      <c r="BG32" s="207">
        <f>SUM(BG8:BG31)</f>
        <v>18623.399999999998</v>
      </c>
      <c r="BH32" s="207"/>
      <c r="BI32" s="207">
        <f>SUM(BI8:BI31)</f>
        <v>18623.399999999998</v>
      </c>
      <c r="BJ32" s="133"/>
      <c r="BK32" s="133"/>
      <c r="BL32" s="133"/>
      <c r="BM32" s="133"/>
      <c r="BN32" s="133"/>
      <c r="BO32" s="133"/>
      <c r="BP32" s="317">
        <f>SUM(BP8:BP31)</f>
        <v>19275.899999999998</v>
      </c>
      <c r="BQ32" s="133"/>
      <c r="BR32" s="207">
        <f>SUM(BR8:BR31)</f>
        <v>19276.8</v>
      </c>
      <c r="BS32" s="133"/>
      <c r="BT32" s="133"/>
      <c r="BU32" s="133"/>
      <c r="BV32" s="133"/>
      <c r="BW32" s="133"/>
      <c r="BX32" s="133"/>
      <c r="BY32" s="317">
        <f>SUM(BY8:BY31)</f>
        <v>17559</v>
      </c>
      <c r="BZ32" s="133"/>
      <c r="CA32" s="207">
        <f>SUM(CA8:CA31)</f>
        <v>17559</v>
      </c>
      <c r="CB32" s="133"/>
      <c r="CC32" s="133"/>
      <c r="CD32" s="133"/>
      <c r="CE32" s="133"/>
      <c r="CF32" s="133"/>
      <c r="CG32" s="133"/>
      <c r="CH32" s="317">
        <f>SUM(CH8:CH31)</f>
        <v>19267.5</v>
      </c>
      <c r="CI32" s="133"/>
      <c r="CJ32" s="207">
        <f>SUM(CJ8:CJ31)</f>
        <v>19267.5</v>
      </c>
      <c r="CK32" s="133"/>
      <c r="CL32" s="133"/>
      <c r="CM32" s="133"/>
      <c r="CN32" s="133"/>
      <c r="CO32" s="133"/>
      <c r="CP32" s="133"/>
      <c r="CQ32" s="207">
        <f>SUM(CQ8:CQ31)</f>
        <v>17917</v>
      </c>
      <c r="CR32" s="133"/>
      <c r="CS32" s="207">
        <f>SUM(CS8:CS31)</f>
        <v>17917</v>
      </c>
      <c r="CT32" s="133"/>
      <c r="CU32" s="133"/>
      <c r="CV32" s="133"/>
      <c r="CW32" s="133"/>
      <c r="CX32" s="133"/>
      <c r="CY32" s="133"/>
      <c r="CZ32" s="207">
        <f>SUM(CZ8:CZ31)</f>
        <v>18828.57</v>
      </c>
      <c r="DA32" s="207"/>
      <c r="DB32" s="207">
        <f>SUM(DB8:DB31)</f>
        <v>18828.57</v>
      </c>
      <c r="DC32" s="133"/>
      <c r="DD32" s="133"/>
      <c r="DE32" s="133"/>
      <c r="DF32" s="133"/>
      <c r="DG32" s="133"/>
      <c r="DH32" s="133"/>
      <c r="DI32" s="207">
        <f>SUM(DI8:DI31)</f>
        <v>18518.339999999997</v>
      </c>
      <c r="DJ32" s="207"/>
      <c r="DK32" s="207">
        <f>SUM(DK8:DK31)</f>
        <v>18518.339999999997</v>
      </c>
      <c r="DL32" s="133" t="s">
        <v>37</v>
      </c>
      <c r="DM32" s="133"/>
      <c r="DN32" s="133"/>
      <c r="DO32" s="133"/>
      <c r="DP32" s="133"/>
      <c r="DQ32" s="133"/>
      <c r="DR32" s="207">
        <f>SUM(DR8:DR31)</f>
        <v>18650.329999999998</v>
      </c>
      <c r="DS32" s="133"/>
      <c r="DT32" s="207">
        <f>SUM(DT8:DT31)</f>
        <v>18650.329999999998</v>
      </c>
      <c r="DU32" s="133"/>
      <c r="DV32" s="133"/>
      <c r="DW32" s="133"/>
      <c r="DX32" s="133"/>
      <c r="DY32" s="133"/>
      <c r="DZ32" s="133"/>
      <c r="EA32" s="207">
        <f>SUM(EA8:EA31)</f>
        <v>19413.5</v>
      </c>
      <c r="EB32" s="133"/>
      <c r="EC32" s="207">
        <f>SUM(EC8:EC31)</f>
        <v>19413.5</v>
      </c>
      <c r="ED32" s="133"/>
      <c r="EE32" s="133"/>
      <c r="EF32" s="133"/>
      <c r="EG32" s="133"/>
      <c r="EH32" s="133"/>
      <c r="EI32" s="133"/>
      <c r="EJ32" s="207">
        <f>SUM(EJ8:EJ31)</f>
        <v>19313.899999999998</v>
      </c>
      <c r="EK32" s="133"/>
      <c r="EL32" s="207">
        <f>SUM(EL8:EL31)</f>
        <v>19313.899999999998</v>
      </c>
      <c r="EM32" s="133"/>
      <c r="EN32" s="133"/>
      <c r="EO32" s="133"/>
      <c r="EP32" s="133"/>
      <c r="EQ32" s="133"/>
      <c r="ER32" s="133"/>
      <c r="ES32" s="281">
        <f>SUM(ES8:ES31)</f>
        <v>19526.2</v>
      </c>
      <c r="ET32" s="133"/>
      <c r="EU32" s="207">
        <f>SUM(EU8:EU31)</f>
        <v>19526.2</v>
      </c>
      <c r="EV32" s="133"/>
      <c r="EW32" s="133"/>
      <c r="EX32" s="133"/>
      <c r="EY32" s="133"/>
      <c r="EZ32" s="133"/>
      <c r="FA32" s="133"/>
      <c r="FB32" s="207">
        <f>SUM(FB8:FB31)</f>
        <v>18700.57</v>
      </c>
      <c r="FC32" s="207"/>
      <c r="FD32" s="207">
        <f>SUM(FD8:FD31)</f>
        <v>18700.57</v>
      </c>
      <c r="FE32" s="133" t="s">
        <v>37</v>
      </c>
      <c r="FF32" s="133"/>
      <c r="FG32" s="133"/>
      <c r="FH32" s="133"/>
      <c r="FI32" s="133"/>
      <c r="FJ32" s="133"/>
      <c r="FK32" s="207">
        <f>SUM(FK8:FK31)</f>
        <v>18231.280000000002</v>
      </c>
      <c r="FL32" s="133"/>
      <c r="FM32" s="207">
        <f>SUM(FM8:FM31)</f>
        <v>18231.280000000002</v>
      </c>
      <c r="FN32" s="133"/>
      <c r="FO32" s="133"/>
      <c r="FP32" s="133"/>
      <c r="FQ32" s="133"/>
      <c r="FR32" s="133"/>
      <c r="FS32" s="133"/>
      <c r="FT32" s="207">
        <f>SUM(FT8:FT31)</f>
        <v>19373.799999999996</v>
      </c>
      <c r="FU32" s="133"/>
      <c r="FV32" s="207">
        <f>SUM(FV8:FV31)</f>
        <v>19373.799999999996</v>
      </c>
      <c r="FW32" s="133"/>
      <c r="FX32" s="133"/>
      <c r="FY32" s="133"/>
      <c r="FZ32" s="133"/>
      <c r="GA32" s="133"/>
      <c r="GB32" s="133"/>
      <c r="GC32" s="207">
        <f>SUM(GC8:GC31)</f>
        <v>18719.73</v>
      </c>
      <c r="GD32" s="133"/>
      <c r="GE32" s="207">
        <f>SUM(GE8:GE31)</f>
        <v>18719.73</v>
      </c>
      <c r="GF32" s="133"/>
      <c r="GG32" s="133"/>
      <c r="GH32" s="133"/>
      <c r="GI32" s="133"/>
      <c r="GJ32" s="133"/>
      <c r="GK32" s="133"/>
      <c r="GL32" s="207">
        <f>SUM(GL8:GL31)</f>
        <v>18415.530000000002</v>
      </c>
      <c r="GM32" s="133"/>
      <c r="GN32" s="281">
        <f>SUM(GN8:GN31)</f>
        <v>18415.530000000002</v>
      </c>
      <c r="GO32" s="133"/>
      <c r="GP32" s="133"/>
      <c r="GQ32" s="133"/>
      <c r="GR32" s="133"/>
      <c r="GS32" s="133"/>
      <c r="GT32" s="133"/>
      <c r="GU32" s="207">
        <f>SUM(GU8:GU31)</f>
        <v>19235.84</v>
      </c>
      <c r="GV32" s="133"/>
      <c r="GW32" s="207">
        <f>SUM(GW8:GW31)</f>
        <v>19235.84</v>
      </c>
      <c r="GX32" s="133"/>
      <c r="GY32" s="133"/>
      <c r="HA32" s="133"/>
      <c r="HB32" s="133"/>
      <c r="HC32" s="133"/>
      <c r="HD32" s="207">
        <f>SUM(HD8:HD31)</f>
        <v>19713.2</v>
      </c>
      <c r="HE32" s="133"/>
      <c r="HF32" s="207">
        <f>SUM(HF8:HF31)</f>
        <v>19713.2</v>
      </c>
      <c r="HG32" s="133"/>
      <c r="HH32" s="133"/>
      <c r="HM32" s="296">
        <f>SUM(HM8:HM31)</f>
        <v>19190.93</v>
      </c>
      <c r="HO32" s="296">
        <f>SUM(HO8:HO31)</f>
        <v>19190.93</v>
      </c>
      <c r="HV32" s="296">
        <f>SUM(HV8:HV31)</f>
        <v>19621.5</v>
      </c>
      <c r="HX32" s="296">
        <f>SUM(HX8:HX31)</f>
        <v>19621.5</v>
      </c>
      <c r="IE32" s="296">
        <f>SUM(IE8:IE31)</f>
        <v>13888.24</v>
      </c>
      <c r="IG32" s="296">
        <f>SUM(IG8:IG31)</f>
        <v>13888.24</v>
      </c>
      <c r="IN32" s="296">
        <f>SUM(IN8:IN31)</f>
        <v>19421.099999999999</v>
      </c>
      <c r="IP32" s="296">
        <f>SUM(IP8:IP31)</f>
        <v>19421.099999999999</v>
      </c>
      <c r="IW32" s="296">
        <f>SUM(IW8:IW31)</f>
        <v>19482.700000000004</v>
      </c>
      <c r="IY32" s="296">
        <f>SUM(IY8:IY31)</f>
        <v>19482.700000000004</v>
      </c>
      <c r="JF32" s="296">
        <f>SUM(JF8:JF31)</f>
        <v>18993</v>
      </c>
      <c r="JH32" s="296">
        <f>SUM(JH8:JH31)</f>
        <v>18993</v>
      </c>
      <c r="JO32" s="297">
        <f>SUM(JO8:JO31)</f>
        <v>19145.679999999997</v>
      </c>
      <c r="JQ32" s="296">
        <f>SUM(JQ8:JQ31)</f>
        <v>19149.78</v>
      </c>
      <c r="JW32" s="318"/>
      <c r="JX32" s="297">
        <f>SUM(JX8:JX31)</f>
        <v>9155.4</v>
      </c>
      <c r="JY32" s="297"/>
      <c r="JZ32" s="297">
        <f>SUM(JZ8:JZ31)</f>
        <v>9155.4</v>
      </c>
      <c r="KG32" s="296">
        <f>SUM(KG8:KG31)</f>
        <v>18515.799999999996</v>
      </c>
      <c r="KI32" s="296">
        <f>SUM(KI8:KI31)</f>
        <v>18515.799999999996</v>
      </c>
      <c r="KP32" s="296">
        <f>SUM(KP8:KP31)</f>
        <v>17382.32</v>
      </c>
      <c r="KR32" s="296">
        <f>SUM(KR8:KR31)</f>
        <v>17382.32</v>
      </c>
      <c r="KY32" s="297">
        <f>SUM(KY8:KY31)</f>
        <v>18217.239999999998</v>
      </c>
      <c r="LA32" s="297">
        <f>SUM(LA8:LA31)</f>
        <v>18217.239999999998</v>
      </c>
      <c r="LH32" s="296">
        <f>SUM(LH8:LH31)</f>
        <v>19228.079999999994</v>
      </c>
      <c r="LJ32" s="296">
        <f>SUM(LJ8:LJ31)</f>
        <v>19228.079999999994</v>
      </c>
      <c r="LQ32" s="296">
        <f>SUM(LQ8:LQ31)</f>
        <v>19420</v>
      </c>
      <c r="LS32" s="296">
        <f>SUM(LS8:LS31)</f>
        <v>19420</v>
      </c>
      <c r="LZ32" s="297">
        <f>SUM(LZ8:LZ31)</f>
        <v>18628.109999999997</v>
      </c>
      <c r="MB32" s="297">
        <f>SUM(MB8:MB31)</f>
        <v>18628.109999999997</v>
      </c>
      <c r="MI32" s="296">
        <f>SUM(MI8:MI31)</f>
        <v>19700.800000000003</v>
      </c>
      <c r="MK32" s="296">
        <f>SUM(MK8:MK31)</f>
        <v>19700.800000000003</v>
      </c>
      <c r="MR32" s="296">
        <f>SUM(MR8:MR31)</f>
        <v>19577.8</v>
      </c>
      <c r="MS32" s="296"/>
      <c r="MT32" s="296">
        <f t="shared" ref="MT32" si="30">SUM(MT8:MT31)</f>
        <v>19577.8</v>
      </c>
      <c r="NA32" s="296">
        <f>SUM(NA8:NA31)</f>
        <v>19398.600000000002</v>
      </c>
      <c r="NC32" s="296">
        <f>SUM(NC8:NC31)</f>
        <v>19398.600000000002</v>
      </c>
      <c r="NJ32" s="296">
        <f>SUM(NJ8:NJ31)</f>
        <v>19375.5</v>
      </c>
      <c r="NL32" s="296">
        <f>SUM(NL8:NL31)</f>
        <v>19375.5</v>
      </c>
      <c r="NS32" s="296">
        <f>SUM(NS8:NS31)</f>
        <v>18774</v>
      </c>
      <c r="NT32" s="296"/>
      <c r="NU32" s="296">
        <f t="shared" ref="NU32" si="31">SUM(NU8:NU31)</f>
        <v>18775.86</v>
      </c>
      <c r="OB32" s="296">
        <f>SUM(OB8:OB31)</f>
        <v>19175.070000000003</v>
      </c>
      <c r="OD32" s="296">
        <f>SUM(OD8:OD31)</f>
        <v>19175.070000000003</v>
      </c>
      <c r="OK32" s="296">
        <f>SUM(OK8:OK31)</f>
        <v>18485.510000000002</v>
      </c>
      <c r="OM32" s="296">
        <f>SUM(OM8:OM31)</f>
        <v>18485.510000000002</v>
      </c>
      <c r="OT32" s="296">
        <f>SUM(OT8:OT31)</f>
        <v>19065.75</v>
      </c>
      <c r="OV32" s="296">
        <f>SUM(OV8:OV31)</f>
        <v>19065.75</v>
      </c>
      <c r="PC32" s="296">
        <f>SUM(PC8:PC31)</f>
        <v>19664.5</v>
      </c>
      <c r="PE32" s="296">
        <f>SUM(PE8:PE31)</f>
        <v>19664.5</v>
      </c>
      <c r="PL32" s="296">
        <f>SUM(PL8:PL31)</f>
        <v>19710.3</v>
      </c>
      <c r="PN32" s="296">
        <f>SUM(PN8:PN31)</f>
        <v>19710.3</v>
      </c>
      <c r="PU32" s="296">
        <f>SUM(PU8:PU31)</f>
        <v>18639.460000000003</v>
      </c>
      <c r="PW32" s="296">
        <f>SUM(PW8:PW31)</f>
        <v>18639.460000000003</v>
      </c>
      <c r="QD32" s="296">
        <f>SUM(QD8:QD31)</f>
        <v>18866.03</v>
      </c>
      <c r="QF32" s="296">
        <f>SUM(QF8:QF31)</f>
        <v>18866.03</v>
      </c>
      <c r="QM32" s="296">
        <f>SUM(QM8:QM31)</f>
        <v>0</v>
      </c>
      <c r="QO32" s="296">
        <f>SUM(QO8:QO31)</f>
        <v>0</v>
      </c>
      <c r="QV32" s="296">
        <f>SUM(QV8:QV31)</f>
        <v>0</v>
      </c>
      <c r="QX32" s="296">
        <f>SUM(QX8:QX31)</f>
        <v>0</v>
      </c>
      <c r="RE32" s="296">
        <f>SUM(RE8:RE31)</f>
        <v>0</v>
      </c>
      <c r="RG32" s="296">
        <f>SUM(RG8:RG31)</f>
        <v>0</v>
      </c>
      <c r="RN32" s="296">
        <f>SUM(RN8:RN31)</f>
        <v>0</v>
      </c>
      <c r="RP32" s="296">
        <f>SUM(RP8:RP31)</f>
        <v>0</v>
      </c>
      <c r="RW32" s="296">
        <f>SUM(RW8:RW31)</f>
        <v>0</v>
      </c>
      <c r="RY32" s="296">
        <f>SUM(RY8:RY31)</f>
        <v>0</v>
      </c>
      <c r="SF32" s="296">
        <f>SUM(SF8:SF31)</f>
        <v>0</v>
      </c>
      <c r="SH32" s="296">
        <f>SUM(SH8:SH31)</f>
        <v>0</v>
      </c>
      <c r="SO32" s="296">
        <f>SUM(SO8:SO31)</f>
        <v>0</v>
      </c>
      <c r="SQ32" s="296">
        <f>SUM(SQ8:SQ31)</f>
        <v>0</v>
      </c>
      <c r="SX32" s="296">
        <f>SUM(SX8:SX31)</f>
        <v>0</v>
      </c>
      <c r="SZ32" s="296">
        <f>SUM(SZ8:SZ31)</f>
        <v>0</v>
      </c>
      <c r="TG32" s="296">
        <f>SUM(TG8:TG31)</f>
        <v>0</v>
      </c>
      <c r="TI32" s="296">
        <f>SUM(TI8:TI31)</f>
        <v>0</v>
      </c>
    </row>
    <row r="33" spans="1:529" s="131" customFormat="1" ht="18.75" customHeight="1" thickTop="1" thickBot="1" x14ac:dyDescent="0.3">
      <c r="A33" s="310">
        <v>30</v>
      </c>
      <c r="B33" s="133" t="str">
        <f t="shared" ref="B33:H33" si="32">JL5</f>
        <v>SMITHFIELD FARMLAND</v>
      </c>
      <c r="C33" s="133" t="str">
        <f t="shared" si="32"/>
        <v>Farmland</v>
      </c>
      <c r="D33" s="199" t="str">
        <f t="shared" si="32"/>
        <v>PED. 5002993</v>
      </c>
      <c r="E33" s="300">
        <f t="shared" si="32"/>
        <v>42203</v>
      </c>
      <c r="F33" s="171">
        <f t="shared" si="32"/>
        <v>19101.97</v>
      </c>
      <c r="G33" s="124">
        <f t="shared" si="32"/>
        <v>21</v>
      </c>
      <c r="H33" s="65">
        <f t="shared" si="32"/>
        <v>19145.68</v>
      </c>
      <c r="I33" s="207">
        <f t="shared" si="28"/>
        <v>-43.709999999999127</v>
      </c>
      <c r="N33" s="718" t="s">
        <v>21</v>
      </c>
      <c r="O33" s="719"/>
      <c r="P33" s="319">
        <f>SUM(Q5-P32)</f>
        <v>3.637978807091713E-12</v>
      </c>
      <c r="W33" s="515" t="s">
        <v>21</v>
      </c>
      <c r="X33" s="516"/>
      <c r="Y33" s="319">
        <f>Z5-Y32</f>
        <v>0</v>
      </c>
      <c r="AF33" s="718" t="s">
        <v>21</v>
      </c>
      <c r="AG33" s="719"/>
      <c r="AH33" s="319">
        <f>AI5-AH32</f>
        <v>0</v>
      </c>
      <c r="AO33" s="718" t="s">
        <v>21</v>
      </c>
      <c r="AP33" s="719"/>
      <c r="AQ33" s="319">
        <f>AR5-AQ32</f>
        <v>0.88000000000101863</v>
      </c>
      <c r="AV33" s="235"/>
      <c r="AX33" s="718" t="s">
        <v>21</v>
      </c>
      <c r="AY33" s="719"/>
      <c r="AZ33" s="319">
        <f>BA5-AZ32</f>
        <v>0</v>
      </c>
      <c r="BP33" s="718" t="s">
        <v>21</v>
      </c>
      <c r="BQ33" s="719"/>
      <c r="BR33" s="218">
        <f>BS5-BR32</f>
        <v>-0.89999999999781721</v>
      </c>
      <c r="BY33" s="718" t="s">
        <v>21</v>
      </c>
      <c r="BZ33" s="719"/>
      <c r="CA33" s="218">
        <f>CB5-CA32</f>
        <v>39.319999999999709</v>
      </c>
      <c r="CH33" s="718" t="s">
        <v>21</v>
      </c>
      <c r="CI33" s="719"/>
      <c r="CJ33" s="320">
        <f>CK5-CJ32</f>
        <v>0</v>
      </c>
      <c r="CQ33" s="718" t="s">
        <v>21</v>
      </c>
      <c r="CR33" s="719"/>
      <c r="CS33" s="319">
        <f>CT5-CS32</f>
        <v>0</v>
      </c>
      <c r="CZ33" s="718" t="s">
        <v>21</v>
      </c>
      <c r="DA33" s="719"/>
      <c r="DB33" s="319">
        <f>DC5-DB32</f>
        <v>0</v>
      </c>
      <c r="DI33" s="718" t="s">
        <v>21</v>
      </c>
      <c r="DJ33" s="719"/>
      <c r="DK33" s="319">
        <f>DL5-DK32</f>
        <v>0</v>
      </c>
      <c r="DR33" s="718" t="s">
        <v>21</v>
      </c>
      <c r="DS33" s="719"/>
      <c r="DT33" s="319">
        <f>DU5-DT32</f>
        <v>0</v>
      </c>
      <c r="EA33" s="718" t="s">
        <v>21</v>
      </c>
      <c r="EB33" s="719"/>
      <c r="EC33" s="319">
        <f>ED5-EC32</f>
        <v>0</v>
      </c>
      <c r="EJ33" s="718" t="s">
        <v>21</v>
      </c>
      <c r="EK33" s="719"/>
      <c r="EL33" s="319">
        <f>EM5-EL32</f>
        <v>0</v>
      </c>
      <c r="ES33" s="306" t="s">
        <v>21</v>
      </c>
      <c r="ET33" s="307"/>
      <c r="EU33" s="319">
        <f>EV5-EU32</f>
        <v>0</v>
      </c>
      <c r="FB33" s="718" t="s">
        <v>21</v>
      </c>
      <c r="FC33" s="719"/>
      <c r="FD33" s="319">
        <f>FE5-FD32</f>
        <v>0</v>
      </c>
      <c r="FK33" s="718" t="s">
        <v>21</v>
      </c>
      <c r="FL33" s="719"/>
      <c r="FM33" s="319">
        <f>FN5-FM32</f>
        <v>0</v>
      </c>
      <c r="FT33" s="718" t="s">
        <v>21</v>
      </c>
      <c r="FU33" s="719"/>
      <c r="FV33" s="319">
        <f>FW5-FV32</f>
        <v>0</v>
      </c>
      <c r="GC33" s="718" t="s">
        <v>21</v>
      </c>
      <c r="GD33" s="719"/>
      <c r="GE33" s="319">
        <f>GF5-GE32</f>
        <v>0</v>
      </c>
      <c r="GL33" s="306" t="s">
        <v>21</v>
      </c>
      <c r="GM33" s="307"/>
      <c r="GN33" s="319">
        <f>GO5-GN32</f>
        <v>0</v>
      </c>
      <c r="GR33" s="133"/>
      <c r="GS33" s="133"/>
      <c r="GT33" s="133"/>
      <c r="GU33" s="722" t="s">
        <v>21</v>
      </c>
      <c r="GV33" s="723"/>
      <c r="GW33" s="320">
        <f>GX5-GW32</f>
        <v>0</v>
      </c>
      <c r="GX33" s="133"/>
      <c r="GY33" s="133"/>
      <c r="HA33" s="133"/>
      <c r="HB33" s="133"/>
      <c r="HC33" s="133"/>
      <c r="HD33" s="610" t="s">
        <v>21</v>
      </c>
      <c r="HE33" s="611"/>
      <c r="HF33" s="320">
        <f>HG5-HF32</f>
        <v>0</v>
      </c>
      <c r="HG33" s="133"/>
      <c r="HH33" s="133"/>
      <c r="HM33" s="604" t="s">
        <v>21</v>
      </c>
      <c r="HN33" s="605"/>
      <c r="HO33" s="319">
        <f>HP5-HO32</f>
        <v>0</v>
      </c>
      <c r="HV33" s="604" t="s">
        <v>21</v>
      </c>
      <c r="HW33" s="605"/>
      <c r="HX33" s="319">
        <f>HY5-HX32</f>
        <v>0</v>
      </c>
      <c r="IE33" s="604" t="s">
        <v>21</v>
      </c>
      <c r="IF33" s="605"/>
      <c r="IG33" s="319">
        <f>IH5-IG32</f>
        <v>0</v>
      </c>
      <c r="IN33" s="604" t="s">
        <v>21</v>
      </c>
      <c r="IO33" s="605"/>
      <c r="IP33" s="319">
        <f>IQ5-IP32</f>
        <v>0</v>
      </c>
      <c r="IW33" s="604" t="s">
        <v>21</v>
      </c>
      <c r="IX33" s="605"/>
      <c r="IY33" s="319">
        <f>IZ5-IY32</f>
        <v>0</v>
      </c>
      <c r="JF33" s="604" t="s">
        <v>21</v>
      </c>
      <c r="JG33" s="605"/>
      <c r="JH33" s="319">
        <f>JI5-JH32</f>
        <v>0</v>
      </c>
      <c r="JO33" s="604" t="s">
        <v>21</v>
      </c>
      <c r="JP33" s="605"/>
      <c r="JQ33" s="319">
        <f>JR5-JQ32</f>
        <v>-4.0999999999985448</v>
      </c>
      <c r="KG33" s="604" t="s">
        <v>21</v>
      </c>
      <c r="KH33" s="605"/>
      <c r="KI33" s="319">
        <f>KJ5-KI32</f>
        <v>0</v>
      </c>
      <c r="KP33" s="604" t="s">
        <v>21</v>
      </c>
      <c r="KQ33" s="605"/>
      <c r="KR33" s="319">
        <f>KS5-KR32</f>
        <v>0</v>
      </c>
      <c r="KY33" s="604" t="s">
        <v>21</v>
      </c>
      <c r="KZ33" s="605"/>
      <c r="LA33" s="319">
        <f>LB5-LA32</f>
        <v>0</v>
      </c>
      <c r="LH33" s="604" t="s">
        <v>21</v>
      </c>
      <c r="LI33" s="605"/>
      <c r="LJ33" s="319">
        <f>LK5-LJ32</f>
        <v>0</v>
      </c>
      <c r="LQ33" s="604" t="s">
        <v>21</v>
      </c>
      <c r="LR33" s="605"/>
      <c r="LS33" s="319">
        <f>LT5-LS32</f>
        <v>0</v>
      </c>
      <c r="LZ33" s="604" t="s">
        <v>21</v>
      </c>
      <c r="MA33" s="605"/>
      <c r="MB33" s="319">
        <f>MC5-MB32</f>
        <v>0</v>
      </c>
      <c r="MI33" s="604" t="s">
        <v>21</v>
      </c>
      <c r="MJ33" s="605"/>
      <c r="MK33" s="319">
        <f>ML5-MK32</f>
        <v>0</v>
      </c>
      <c r="MR33" s="604" t="s">
        <v>21</v>
      </c>
      <c r="MS33" s="605"/>
      <c r="MT33" s="319">
        <f>MU5-MT32</f>
        <v>0</v>
      </c>
      <c r="NA33" s="604" t="s">
        <v>21</v>
      </c>
      <c r="NB33" s="605"/>
      <c r="NC33" s="319">
        <f>ND5-NC32</f>
        <v>0</v>
      </c>
      <c r="NJ33" s="604" t="s">
        <v>21</v>
      </c>
      <c r="NK33" s="605"/>
      <c r="NL33" s="319">
        <f>NM5-NL32</f>
        <v>0</v>
      </c>
      <c r="NS33" s="718" t="s">
        <v>21</v>
      </c>
      <c r="NT33" s="719"/>
      <c r="NU33" s="319">
        <f>NV5-NU32</f>
        <v>-1.8600000000005821</v>
      </c>
      <c r="OB33" s="718" t="s">
        <v>21</v>
      </c>
      <c r="OC33" s="719"/>
      <c r="OD33" s="319">
        <f>OE5-OD32</f>
        <v>0</v>
      </c>
      <c r="OK33" s="718" t="s">
        <v>21</v>
      </c>
      <c r="OL33" s="719"/>
      <c r="OM33" s="319">
        <f>SUM(ON5-OM32)</f>
        <v>-3.637978807091713E-12</v>
      </c>
      <c r="OT33" s="718" t="s">
        <v>21</v>
      </c>
      <c r="OU33" s="719"/>
      <c r="OV33" s="319">
        <f>SUM(OW5-OV32)</f>
        <v>0</v>
      </c>
      <c r="PC33" s="718" t="s">
        <v>21</v>
      </c>
      <c r="PD33" s="719"/>
      <c r="PE33" s="319">
        <f>SUM(PF5-PE32)</f>
        <v>0</v>
      </c>
      <c r="PL33" s="718" t="s">
        <v>21</v>
      </c>
      <c r="PM33" s="719"/>
      <c r="PN33" s="319">
        <f>SUM(PO5-PN32)</f>
        <v>0</v>
      </c>
      <c r="PU33" s="718" t="s">
        <v>21</v>
      </c>
      <c r="PV33" s="719"/>
      <c r="PW33" s="319">
        <f>SUM(PX5-PW32)</f>
        <v>-3.637978807091713E-12</v>
      </c>
      <c r="QD33" s="718" t="s">
        <v>21</v>
      </c>
      <c r="QE33" s="719"/>
      <c r="QF33" s="319">
        <f>SUM(QG5-QF32)</f>
        <v>-2.9999999998835847E-2</v>
      </c>
      <c r="QM33" s="718" t="s">
        <v>21</v>
      </c>
      <c r="QN33" s="719"/>
      <c r="QO33" s="319">
        <f>SUM(QP5-QO32)</f>
        <v>0</v>
      </c>
      <c r="QV33" s="718" t="s">
        <v>21</v>
      </c>
      <c r="QW33" s="719"/>
      <c r="QX33" s="319">
        <f>SUM(QY5-QX32)</f>
        <v>0</v>
      </c>
      <c r="RE33" s="718" t="s">
        <v>21</v>
      </c>
      <c r="RF33" s="719"/>
      <c r="RG33" s="319">
        <f>SUM(RH5-RG32)</f>
        <v>0</v>
      </c>
      <c r="RN33" s="718" t="s">
        <v>21</v>
      </c>
      <c r="RO33" s="719"/>
      <c r="RP33" s="319">
        <f>SUM(RQ5-RP32)</f>
        <v>0</v>
      </c>
      <c r="RW33" s="718" t="s">
        <v>21</v>
      </c>
      <c r="RX33" s="719"/>
      <c r="RY33" s="319">
        <f>SUM(RZ5-RY32)</f>
        <v>0</v>
      </c>
      <c r="SF33" s="718" t="s">
        <v>21</v>
      </c>
      <c r="SG33" s="719"/>
      <c r="SH33" s="319">
        <f>SUM(SI5-SH32)</f>
        <v>0</v>
      </c>
      <c r="SO33" s="718" t="s">
        <v>21</v>
      </c>
      <c r="SP33" s="719"/>
      <c r="SQ33" s="319">
        <f>SUM(SR5-SQ32)</f>
        <v>0</v>
      </c>
      <c r="SX33" s="718" t="s">
        <v>21</v>
      </c>
      <c r="SY33" s="719"/>
      <c r="SZ33" s="319">
        <f>SUM(TA5-SZ32)</f>
        <v>0</v>
      </c>
      <c r="TG33" s="718" t="s">
        <v>21</v>
      </c>
      <c r="TH33" s="719"/>
      <c r="TI33" s="319">
        <f>TJ5-TI32</f>
        <v>0</v>
      </c>
    </row>
    <row r="34" spans="1:529" s="131" customFormat="1" ht="16.5" thickBot="1" x14ac:dyDescent="0.3">
      <c r="A34" s="310">
        <v>31</v>
      </c>
      <c r="B34" s="133" t="str">
        <f t="shared" ref="B34:H34" si="33">JU5</f>
        <v>ALBICIA  ( prestamo )</v>
      </c>
      <c r="C34" s="133" t="str">
        <f t="shared" si="33"/>
        <v>EXCELL</v>
      </c>
      <c r="D34" s="199" t="str">
        <f t="shared" si="33"/>
        <v xml:space="preserve">PED. </v>
      </c>
      <c r="E34" s="300">
        <f t="shared" si="33"/>
        <v>42205</v>
      </c>
      <c r="F34" s="171">
        <f t="shared" si="33"/>
        <v>9111.43</v>
      </c>
      <c r="G34" s="124">
        <f t="shared" si="33"/>
        <v>10</v>
      </c>
      <c r="H34" s="65">
        <f t="shared" si="33"/>
        <v>9155.4</v>
      </c>
      <c r="I34" s="207">
        <f t="shared" si="28"/>
        <v>-43.969999999999345</v>
      </c>
      <c r="N34" s="720" t="s">
        <v>4</v>
      </c>
      <c r="O34" s="721"/>
      <c r="P34" s="68"/>
      <c r="W34" s="517" t="s">
        <v>4</v>
      </c>
      <c r="X34" s="518"/>
      <c r="Y34" s="68"/>
      <c r="AF34" s="720" t="s">
        <v>4</v>
      </c>
      <c r="AG34" s="721"/>
      <c r="AH34" s="68"/>
      <c r="AO34" s="720" t="s">
        <v>4</v>
      </c>
      <c r="AP34" s="721"/>
      <c r="AQ34" s="68"/>
      <c r="AV34" s="235"/>
      <c r="AX34" s="720" t="s">
        <v>4</v>
      </c>
      <c r="AY34" s="721"/>
      <c r="AZ34" s="68"/>
      <c r="BP34" s="720" t="s">
        <v>4</v>
      </c>
      <c r="BQ34" s="721"/>
      <c r="BR34" s="68"/>
      <c r="BY34" s="720" t="s">
        <v>4</v>
      </c>
      <c r="BZ34" s="721"/>
      <c r="CA34" s="68"/>
      <c r="CH34" s="720" t="s">
        <v>4</v>
      </c>
      <c r="CI34" s="721"/>
      <c r="CJ34" s="68"/>
      <c r="CQ34" s="720" t="s">
        <v>4</v>
      </c>
      <c r="CR34" s="721"/>
      <c r="CS34" s="68"/>
      <c r="CZ34" s="720" t="s">
        <v>4</v>
      </c>
      <c r="DA34" s="721"/>
      <c r="DB34" s="68"/>
      <c r="DI34" s="720" t="s">
        <v>4</v>
      </c>
      <c r="DJ34" s="721"/>
      <c r="DK34" s="68"/>
      <c r="DR34" s="720" t="s">
        <v>4</v>
      </c>
      <c r="DS34" s="721"/>
      <c r="DT34" s="68"/>
      <c r="EA34" s="720" t="s">
        <v>4</v>
      </c>
      <c r="EB34" s="721"/>
      <c r="EC34" s="68"/>
      <c r="EJ34" s="720" t="s">
        <v>4</v>
      </c>
      <c r="EK34" s="721"/>
      <c r="EL34" s="68">
        <v>0</v>
      </c>
      <c r="ES34" s="308" t="s">
        <v>4</v>
      </c>
      <c r="ET34" s="309"/>
      <c r="EU34" s="68"/>
      <c r="FB34" s="720" t="s">
        <v>4</v>
      </c>
      <c r="FC34" s="721"/>
      <c r="FD34" s="68"/>
      <c r="FK34" s="720" t="s">
        <v>4</v>
      </c>
      <c r="FL34" s="721"/>
      <c r="FM34" s="68"/>
      <c r="FT34" s="720" t="s">
        <v>4</v>
      </c>
      <c r="FU34" s="721"/>
      <c r="FV34" s="68"/>
      <c r="GC34" s="720" t="s">
        <v>4</v>
      </c>
      <c r="GD34" s="721"/>
      <c r="GE34" s="68">
        <v>0</v>
      </c>
      <c r="GL34" s="308" t="s">
        <v>4</v>
      </c>
      <c r="GM34" s="309"/>
      <c r="GN34" s="68"/>
      <c r="GR34" s="133"/>
      <c r="GS34" s="133"/>
      <c r="GT34" s="133"/>
      <c r="GU34" s="715" t="s">
        <v>4</v>
      </c>
      <c r="GV34" s="716"/>
      <c r="GW34" s="343"/>
      <c r="GX34" s="133"/>
      <c r="GY34" s="133"/>
      <c r="HA34" s="133"/>
      <c r="HB34" s="133"/>
      <c r="HC34" s="133"/>
      <c r="HD34" s="606" t="s">
        <v>4</v>
      </c>
      <c r="HE34" s="607"/>
      <c r="HF34" s="343"/>
      <c r="HG34" s="133"/>
      <c r="HH34" s="133"/>
      <c r="HM34" s="608" t="s">
        <v>4</v>
      </c>
      <c r="HN34" s="609"/>
      <c r="HO34" s="68"/>
      <c r="HV34" s="608" t="s">
        <v>4</v>
      </c>
      <c r="HW34" s="609"/>
      <c r="HX34" s="68"/>
      <c r="IE34" s="608" t="s">
        <v>4</v>
      </c>
      <c r="IF34" s="609"/>
      <c r="IG34" s="68"/>
      <c r="IN34" s="608" t="s">
        <v>4</v>
      </c>
      <c r="IO34" s="609"/>
      <c r="IP34" s="68"/>
      <c r="IW34" s="608" t="s">
        <v>4</v>
      </c>
      <c r="IX34" s="609"/>
      <c r="IY34" s="68"/>
      <c r="JF34" s="608" t="s">
        <v>4</v>
      </c>
      <c r="JG34" s="609"/>
      <c r="JH34" s="68"/>
      <c r="JO34" s="608" t="s">
        <v>4</v>
      </c>
      <c r="JP34" s="609"/>
      <c r="JQ34" s="68"/>
      <c r="JX34" s="604" t="s">
        <v>21</v>
      </c>
      <c r="JY34" s="605"/>
      <c r="JZ34" s="319">
        <f>KA5-JZ32</f>
        <v>0</v>
      </c>
      <c r="KG34" s="608" t="s">
        <v>4</v>
      </c>
      <c r="KH34" s="609"/>
      <c r="KI34" s="68"/>
      <c r="KP34" s="608" t="s">
        <v>4</v>
      </c>
      <c r="KQ34" s="609"/>
      <c r="KR34" s="68"/>
      <c r="KY34" s="608" t="s">
        <v>4</v>
      </c>
      <c r="KZ34" s="609"/>
      <c r="LA34" s="68"/>
      <c r="LH34" s="608" t="s">
        <v>4</v>
      </c>
      <c r="LI34" s="609"/>
      <c r="LJ34" s="68"/>
      <c r="LQ34" s="608" t="s">
        <v>4</v>
      </c>
      <c r="LR34" s="609"/>
      <c r="LS34" s="68"/>
      <c r="LZ34" s="608" t="s">
        <v>4</v>
      </c>
      <c r="MA34" s="609"/>
      <c r="MB34" s="68"/>
      <c r="MI34" s="608" t="s">
        <v>4</v>
      </c>
      <c r="MJ34" s="609"/>
      <c r="MK34" s="68"/>
      <c r="MR34" s="608" t="s">
        <v>4</v>
      </c>
      <c r="MS34" s="609"/>
      <c r="MT34" s="68"/>
      <c r="NA34" s="608" t="s">
        <v>4</v>
      </c>
      <c r="NB34" s="609"/>
      <c r="NC34" s="68"/>
      <c r="NJ34" s="608" t="s">
        <v>4</v>
      </c>
      <c r="NK34" s="609"/>
      <c r="NL34" s="68"/>
      <c r="NS34" s="720" t="s">
        <v>4</v>
      </c>
      <c r="NT34" s="721"/>
      <c r="NU34" s="68"/>
      <c r="OB34" s="720" t="s">
        <v>4</v>
      </c>
      <c r="OC34" s="721"/>
      <c r="OD34" s="68"/>
      <c r="OK34" s="720" t="s">
        <v>4</v>
      </c>
      <c r="OL34" s="721"/>
      <c r="OM34" s="68"/>
      <c r="OT34" s="720" t="s">
        <v>4</v>
      </c>
      <c r="OU34" s="721"/>
      <c r="OV34" s="68"/>
      <c r="PC34" s="720" t="s">
        <v>4</v>
      </c>
      <c r="PD34" s="721"/>
      <c r="PE34" s="68"/>
      <c r="PL34" s="720" t="s">
        <v>4</v>
      </c>
      <c r="PM34" s="721"/>
      <c r="PN34" s="68"/>
      <c r="PU34" s="720" t="s">
        <v>4</v>
      </c>
      <c r="PV34" s="721"/>
      <c r="PW34" s="68"/>
      <c r="QD34" s="720" t="s">
        <v>4</v>
      </c>
      <c r="QE34" s="721"/>
      <c r="QF34" s="68"/>
      <c r="QM34" s="720" t="s">
        <v>4</v>
      </c>
      <c r="QN34" s="721"/>
      <c r="QO34" s="68"/>
      <c r="QV34" s="720" t="s">
        <v>4</v>
      </c>
      <c r="QW34" s="721"/>
      <c r="QX34" s="68"/>
      <c r="RE34" s="720" t="s">
        <v>4</v>
      </c>
      <c r="RF34" s="721"/>
      <c r="RG34" s="68"/>
      <c r="RN34" s="720" t="s">
        <v>4</v>
      </c>
      <c r="RO34" s="721"/>
      <c r="RP34" s="68"/>
      <c r="RW34" s="720" t="s">
        <v>4</v>
      </c>
      <c r="RX34" s="721"/>
      <c r="RY34" s="68"/>
      <c r="SF34" s="720" t="s">
        <v>4</v>
      </c>
      <c r="SG34" s="721"/>
      <c r="SH34" s="68"/>
      <c r="SO34" s="720" t="s">
        <v>4</v>
      </c>
      <c r="SP34" s="721"/>
      <c r="SQ34" s="68"/>
      <c r="SX34" s="720" t="s">
        <v>4</v>
      </c>
      <c r="SY34" s="721"/>
      <c r="SZ34" s="68"/>
      <c r="TG34" s="720" t="s">
        <v>4</v>
      </c>
      <c r="TH34" s="721"/>
      <c r="TI34" s="68"/>
    </row>
    <row r="35" spans="1:529" s="131" customFormat="1" ht="16.5" thickBot="1" x14ac:dyDescent="0.3">
      <c r="A35" s="310">
        <v>32</v>
      </c>
      <c r="B35" s="133" t="str">
        <f t="shared" ref="B35:H35" si="34">KD5</f>
        <v>GRANJERO FELIZ</v>
      </c>
      <c r="C35" s="133" t="str">
        <f t="shared" si="34"/>
        <v>Jhon Morrrell</v>
      </c>
      <c r="D35" s="199" t="str">
        <f t="shared" si="34"/>
        <v xml:space="preserve">PED. </v>
      </c>
      <c r="E35" s="300">
        <f t="shared" si="34"/>
        <v>42206</v>
      </c>
      <c r="F35" s="171">
        <f t="shared" si="34"/>
        <v>18517.060000000001</v>
      </c>
      <c r="G35" s="124">
        <f t="shared" si="34"/>
        <v>22</v>
      </c>
      <c r="H35" s="65">
        <f t="shared" si="34"/>
        <v>18515.8</v>
      </c>
      <c r="I35" s="207">
        <f t="shared" si="28"/>
        <v>1.2600000000020373</v>
      </c>
      <c r="AF35" s="439" t="s">
        <v>4</v>
      </c>
      <c r="AG35" s="440"/>
      <c r="AH35" s="68"/>
      <c r="AV35" s="235"/>
      <c r="GR35" s="133"/>
      <c r="GS35" s="133"/>
      <c r="GT35" s="133"/>
      <c r="GU35" s="133"/>
      <c r="GV35" s="133"/>
      <c r="GW35" s="133"/>
      <c r="GX35" s="133"/>
      <c r="GY35" s="133"/>
      <c r="HA35" s="133"/>
      <c r="HB35" s="133"/>
      <c r="HC35" s="133"/>
      <c r="HD35" s="133"/>
      <c r="HE35" s="133"/>
      <c r="HF35" s="133"/>
      <c r="HG35" s="133"/>
      <c r="HH35" s="133"/>
      <c r="JX35" s="608" t="s">
        <v>4</v>
      </c>
      <c r="JY35" s="609"/>
      <c r="JZ35" s="68"/>
    </row>
    <row r="36" spans="1:529" s="131" customFormat="1" x14ac:dyDescent="0.25">
      <c r="A36" s="310">
        <v>33</v>
      </c>
      <c r="B36" s="133" t="str">
        <f t="shared" ref="B36:H36" si="35">KM5</f>
        <v>SMITHFIELD FARMLAND</v>
      </c>
      <c r="C36" s="133" t="str">
        <f t="shared" si="35"/>
        <v>Farmland</v>
      </c>
      <c r="D36" s="199" t="str">
        <f t="shared" si="35"/>
        <v>PED. 5003013</v>
      </c>
      <c r="E36" s="300">
        <f t="shared" si="35"/>
        <v>42206</v>
      </c>
      <c r="F36" s="171">
        <f t="shared" si="35"/>
        <v>17415.21</v>
      </c>
      <c r="G36" s="124">
        <f t="shared" si="35"/>
        <v>22</v>
      </c>
      <c r="H36" s="65">
        <f t="shared" si="35"/>
        <v>17382.32</v>
      </c>
      <c r="I36" s="207">
        <f t="shared" si="28"/>
        <v>32.889999999999418</v>
      </c>
      <c r="AV36" s="235"/>
      <c r="KK36" s="133"/>
      <c r="LC36" s="133"/>
    </row>
    <row r="37" spans="1:529" s="131" customFormat="1" ht="16.5" thickBot="1" x14ac:dyDescent="0.3">
      <c r="A37" s="310">
        <v>34</v>
      </c>
      <c r="B37" s="133" t="str">
        <f t="shared" ref="B37:H37" si="36">KV5</f>
        <v>SMITHFIELD FARMLAND</v>
      </c>
      <c r="C37" s="133" t="str">
        <f t="shared" si="36"/>
        <v>Farmland</v>
      </c>
      <c r="D37" s="199" t="str">
        <f t="shared" si="36"/>
        <v>PED. 5003012</v>
      </c>
      <c r="E37" s="300">
        <f t="shared" si="36"/>
        <v>42206</v>
      </c>
      <c r="F37" s="171">
        <f t="shared" si="36"/>
        <v>18172.48</v>
      </c>
      <c r="G37" s="124">
        <f t="shared" si="36"/>
        <v>22</v>
      </c>
      <c r="H37" s="65">
        <f t="shared" si="36"/>
        <v>18217.240000000002</v>
      </c>
      <c r="I37" s="207">
        <f t="shared" si="28"/>
        <v>-44.760000000002037</v>
      </c>
      <c r="AV37" s="235"/>
    </row>
    <row r="38" spans="1:529" s="131" customFormat="1" x14ac:dyDescent="0.25">
      <c r="A38" s="310">
        <v>35</v>
      </c>
      <c r="B38" s="133" t="str">
        <f t="shared" ref="B38:H38" si="37">LE5</f>
        <v>SMITHFIELD FARMLAND</v>
      </c>
      <c r="C38" s="133" t="str">
        <f t="shared" si="37"/>
        <v>Smithfield</v>
      </c>
      <c r="D38" s="321" t="str">
        <f t="shared" si="37"/>
        <v>PED. 5003017</v>
      </c>
      <c r="E38" s="300">
        <f t="shared" si="37"/>
        <v>42207</v>
      </c>
      <c r="F38" s="281">
        <f t="shared" si="37"/>
        <v>19228.830000000002</v>
      </c>
      <c r="G38" s="124">
        <f t="shared" si="37"/>
        <v>21</v>
      </c>
      <c r="H38" s="281">
        <f t="shared" si="37"/>
        <v>19228.080000000002</v>
      </c>
      <c r="I38" s="207">
        <f t="shared" si="28"/>
        <v>0.75</v>
      </c>
      <c r="AV38" s="235"/>
      <c r="BG38" s="718" t="s">
        <v>21</v>
      </c>
      <c r="BH38" s="719"/>
      <c r="BI38" s="319">
        <f>BJ5-BI32</f>
        <v>0</v>
      </c>
    </row>
    <row r="39" spans="1:529" s="131" customFormat="1" ht="16.5" thickBot="1" x14ac:dyDescent="0.3">
      <c r="A39" s="310">
        <v>36</v>
      </c>
      <c r="B39" s="131" t="str">
        <f t="shared" ref="B39:H39" si="38">LN5</f>
        <v>SEABOARD FOODS</v>
      </c>
      <c r="C39" s="131" t="str">
        <f t="shared" si="38"/>
        <v>Seaboard</v>
      </c>
      <c r="D39" s="322" t="str">
        <f t="shared" si="38"/>
        <v>PED. 5003032</v>
      </c>
      <c r="E39" s="323">
        <f t="shared" si="38"/>
        <v>42208</v>
      </c>
      <c r="F39" s="296">
        <f t="shared" si="38"/>
        <v>19355.599999999999</v>
      </c>
      <c r="G39" s="324">
        <f t="shared" si="38"/>
        <v>21</v>
      </c>
      <c r="H39" s="325">
        <f t="shared" si="38"/>
        <v>19420</v>
      </c>
      <c r="I39" s="207">
        <f t="shared" si="28"/>
        <v>-64.400000000001455</v>
      </c>
      <c r="AV39" s="235"/>
      <c r="BG39" s="720" t="s">
        <v>4</v>
      </c>
      <c r="BH39" s="721"/>
      <c r="BI39" s="68"/>
    </row>
    <row r="40" spans="1:529" x14ac:dyDescent="0.25">
      <c r="A40" s="25">
        <v>37</v>
      </c>
      <c r="B40" t="str">
        <f t="shared" ref="B40:H40" si="39">LW5</f>
        <v>GRANJERO FELIZ</v>
      </c>
      <c r="C40" t="str">
        <f t="shared" si="39"/>
        <v>Farmland 320</v>
      </c>
      <c r="D40" s="195" t="str">
        <f t="shared" si="39"/>
        <v>PED. 5006802</v>
      </c>
      <c r="E40" s="250">
        <f t="shared" si="39"/>
        <v>42208</v>
      </c>
      <c r="F40" s="6">
        <f t="shared" si="39"/>
        <v>18601.599999999999</v>
      </c>
      <c r="G40" s="66">
        <f t="shared" si="39"/>
        <v>22</v>
      </c>
      <c r="H40" s="170">
        <f t="shared" si="39"/>
        <v>18628.11</v>
      </c>
      <c r="I40" s="18">
        <f t="shared" si="28"/>
        <v>-26.510000000002037</v>
      </c>
    </row>
    <row r="41" spans="1:529" x14ac:dyDescent="0.25">
      <c r="A41" s="25">
        <v>38</v>
      </c>
      <c r="B41" t="str">
        <f t="shared" ref="B41:H41" si="40">MF5</f>
        <v>SEABOARD FOODS</v>
      </c>
      <c r="C41" t="str">
        <f t="shared" si="40"/>
        <v>Seaboard</v>
      </c>
      <c r="D41" s="23" t="str">
        <f t="shared" si="40"/>
        <v>PED. 5003041</v>
      </c>
      <c r="E41" s="250">
        <f t="shared" si="40"/>
        <v>42209</v>
      </c>
      <c r="F41" s="6">
        <f t="shared" si="40"/>
        <v>19624.79</v>
      </c>
      <c r="G41" s="66">
        <f t="shared" si="40"/>
        <v>21</v>
      </c>
      <c r="H41" s="170">
        <f t="shared" si="40"/>
        <v>19700.8</v>
      </c>
      <c r="I41" s="18">
        <f t="shared" si="28"/>
        <v>-76.009999999998399</v>
      </c>
    </row>
    <row r="42" spans="1:529" x14ac:dyDescent="0.25">
      <c r="A42" s="25">
        <v>39</v>
      </c>
      <c r="B42" t="str">
        <f t="shared" ref="B42:H42" si="41">MO5</f>
        <v>SEABOARD FOODS</v>
      </c>
      <c r="C42" t="str">
        <f t="shared" si="41"/>
        <v>Seaboard</v>
      </c>
      <c r="D42" s="23" t="str">
        <f t="shared" si="41"/>
        <v>PED. 5003051</v>
      </c>
      <c r="E42" s="250">
        <f t="shared" si="41"/>
        <v>42210</v>
      </c>
      <c r="F42" s="6">
        <f t="shared" si="41"/>
        <v>19649.27</v>
      </c>
      <c r="G42" s="66">
        <f t="shared" si="41"/>
        <v>21</v>
      </c>
      <c r="H42" s="170">
        <f t="shared" si="41"/>
        <v>19577.8</v>
      </c>
      <c r="I42" s="18">
        <f t="shared" si="28"/>
        <v>71.470000000001164</v>
      </c>
    </row>
    <row r="43" spans="1:529" x14ac:dyDescent="0.25">
      <c r="A43" s="25">
        <v>40</v>
      </c>
      <c r="B43" t="str">
        <f t="shared" ref="B43:H43" si="42">MX5</f>
        <v>SEABOARD FOODS</v>
      </c>
      <c r="C43" t="str">
        <f t="shared" si="42"/>
        <v>Seaboard</v>
      </c>
      <c r="D43" s="23" t="str">
        <f t="shared" si="42"/>
        <v>PED. 5003044</v>
      </c>
      <c r="E43" s="250">
        <f t="shared" si="42"/>
        <v>42210</v>
      </c>
      <c r="F43" s="6">
        <f t="shared" si="42"/>
        <v>19394.28</v>
      </c>
      <c r="G43" s="66">
        <f t="shared" si="42"/>
        <v>21</v>
      </c>
      <c r="H43" s="170">
        <f t="shared" si="42"/>
        <v>19398.599999999999</v>
      </c>
      <c r="I43" s="18">
        <f t="shared" si="28"/>
        <v>-4.319999999999709</v>
      </c>
    </row>
    <row r="44" spans="1:529" x14ac:dyDescent="0.25">
      <c r="A44" s="25">
        <v>41</v>
      </c>
      <c r="B44" t="str">
        <f t="shared" ref="B44:H44" si="43">NG5</f>
        <v>SMITHFIELD FARMLAND</v>
      </c>
      <c r="C44" t="str">
        <f t="shared" si="43"/>
        <v>Farmland</v>
      </c>
      <c r="D44" s="23" t="str">
        <f t="shared" si="43"/>
        <v>PED. 5003045</v>
      </c>
      <c r="E44" s="250">
        <f t="shared" si="43"/>
        <v>42210</v>
      </c>
      <c r="F44" s="6">
        <f t="shared" si="43"/>
        <v>19173.82</v>
      </c>
      <c r="G44" s="66">
        <f t="shared" si="43"/>
        <v>21</v>
      </c>
      <c r="H44" s="170">
        <f t="shared" si="43"/>
        <v>19375.5</v>
      </c>
      <c r="I44" s="18">
        <f t="shared" si="28"/>
        <v>-201.68000000000029</v>
      </c>
    </row>
    <row r="45" spans="1:529" x14ac:dyDescent="0.25">
      <c r="A45" s="25">
        <v>42</v>
      </c>
      <c r="B45" t="str">
        <f t="shared" ref="B45:H45" si="44">NP5</f>
        <v>MANSIVA SA DE CV</v>
      </c>
      <c r="C45" t="str">
        <f t="shared" si="44"/>
        <v>INDIANA</v>
      </c>
      <c r="D45" s="23" t="str">
        <f t="shared" si="44"/>
        <v>PED. 5016061</v>
      </c>
      <c r="E45" s="250">
        <f t="shared" si="44"/>
        <v>42210</v>
      </c>
      <c r="F45" s="6">
        <f t="shared" si="44"/>
        <v>18623.39</v>
      </c>
      <c r="G45" s="66">
        <f t="shared" si="44"/>
        <v>19</v>
      </c>
      <c r="H45" s="170">
        <f t="shared" si="44"/>
        <v>18774</v>
      </c>
      <c r="I45" s="18">
        <f t="shared" si="28"/>
        <v>-150.61000000000058</v>
      </c>
    </row>
    <row r="46" spans="1:529" x14ac:dyDescent="0.25">
      <c r="A46" s="25">
        <v>43</v>
      </c>
      <c r="B46" t="str">
        <f t="shared" ref="B46:H46" si="45">NY5</f>
        <v>GRANJERO FELIZ</v>
      </c>
      <c r="C46" t="str">
        <f t="shared" si="45"/>
        <v xml:space="preserve">Smithfield </v>
      </c>
      <c r="D46" s="23" t="str">
        <f t="shared" si="45"/>
        <v>PED. 5007045</v>
      </c>
      <c r="E46" s="250">
        <f t="shared" si="45"/>
        <v>42213</v>
      </c>
      <c r="F46" s="6">
        <f t="shared" si="45"/>
        <v>19188.28</v>
      </c>
      <c r="G46" s="66">
        <f t="shared" si="45"/>
        <v>21</v>
      </c>
      <c r="H46" s="170">
        <f t="shared" si="45"/>
        <v>19175.07</v>
      </c>
      <c r="I46" s="18">
        <f t="shared" si="28"/>
        <v>13.209999999999127</v>
      </c>
    </row>
    <row r="47" spans="1:529" x14ac:dyDescent="0.25">
      <c r="A47" s="25">
        <v>44</v>
      </c>
      <c r="B47" t="str">
        <f t="shared" ref="B47:H47" si="46">OH5</f>
        <v>SMITHFIELD FARMLAND</v>
      </c>
      <c r="C47" t="str">
        <f t="shared" si="46"/>
        <v>Farmland</v>
      </c>
      <c r="D47" s="23" t="str">
        <f t="shared" si="46"/>
        <v>PED. 5003063</v>
      </c>
      <c r="E47" s="250">
        <f t="shared" si="46"/>
        <v>42213</v>
      </c>
      <c r="F47" s="6">
        <f t="shared" si="46"/>
        <v>18468.77</v>
      </c>
      <c r="G47" s="66">
        <f t="shared" si="46"/>
        <v>20</v>
      </c>
      <c r="H47" s="170">
        <f t="shared" si="46"/>
        <v>18485.509999999998</v>
      </c>
      <c r="I47" s="18">
        <f t="shared" si="28"/>
        <v>-16.739999999997963</v>
      </c>
    </row>
    <row r="48" spans="1:529" x14ac:dyDescent="0.25">
      <c r="A48" s="25">
        <v>45</v>
      </c>
      <c r="B48" s="302" t="str">
        <f t="shared" ref="B48:H48" si="47">OQ5</f>
        <v>SMITHFIELD FARMLAND</v>
      </c>
      <c r="C48" s="302" t="str">
        <f t="shared" si="47"/>
        <v>Farmland</v>
      </c>
      <c r="D48" s="23" t="str">
        <f t="shared" si="47"/>
        <v>PED. 5003062</v>
      </c>
      <c r="E48" s="250">
        <f t="shared" si="47"/>
        <v>42214</v>
      </c>
      <c r="F48" s="6">
        <f t="shared" si="47"/>
        <v>19337.02</v>
      </c>
      <c r="G48" s="66">
        <f t="shared" si="47"/>
        <v>21</v>
      </c>
      <c r="H48" s="170">
        <f t="shared" si="47"/>
        <v>19065.75</v>
      </c>
      <c r="I48" s="18">
        <f t="shared" si="28"/>
        <v>271.27000000000044</v>
      </c>
    </row>
    <row r="49" spans="1:9" x14ac:dyDescent="0.25">
      <c r="A49" s="25">
        <v>46</v>
      </c>
      <c r="B49" s="302" t="str">
        <f t="shared" ref="B49:H49" si="48">OZ5</f>
        <v>RYC ALIMENTOS</v>
      </c>
      <c r="C49" s="302" t="str">
        <f t="shared" si="48"/>
        <v>Seaboard</v>
      </c>
      <c r="D49" s="23" t="str">
        <f t="shared" si="48"/>
        <v>PED. 5026727</v>
      </c>
      <c r="E49" s="250">
        <f t="shared" si="48"/>
        <v>42214</v>
      </c>
      <c r="F49" s="6">
        <f t="shared" si="48"/>
        <v>19540.400000000001</v>
      </c>
      <c r="G49" s="66">
        <f t="shared" si="48"/>
        <v>21</v>
      </c>
      <c r="H49" s="170">
        <f t="shared" si="48"/>
        <v>19664.5</v>
      </c>
      <c r="I49" s="18">
        <f t="shared" si="28"/>
        <v>-124.09999999999854</v>
      </c>
    </row>
    <row r="50" spans="1:9" x14ac:dyDescent="0.25">
      <c r="A50" s="25">
        <v>47</v>
      </c>
      <c r="B50" s="302" t="str">
        <f>PI5</f>
        <v>SEABOARD FOODS</v>
      </c>
      <c r="C50" s="302" t="str">
        <f>PJ5</f>
        <v>Seaboard</v>
      </c>
      <c r="D50" s="23" t="str">
        <f>PK5</f>
        <v>PED. 5003079</v>
      </c>
      <c r="E50" s="250">
        <f>PU5</f>
        <v>42215</v>
      </c>
      <c r="F50" s="6">
        <f>PM5</f>
        <v>19692.919999999998</v>
      </c>
      <c r="G50" s="66">
        <f>PN5</f>
        <v>21</v>
      </c>
      <c r="H50" s="170">
        <f>PO5</f>
        <v>19710.3</v>
      </c>
      <c r="I50" s="18">
        <f t="shared" si="28"/>
        <v>-17.380000000001019</v>
      </c>
    </row>
    <row r="51" spans="1:9" x14ac:dyDescent="0.25">
      <c r="A51" s="25">
        <v>48</v>
      </c>
      <c r="B51" s="302" t="str">
        <f t="shared" ref="B51:H51" si="49">PR5</f>
        <v>SMITHFIELD FARMLAND</v>
      </c>
      <c r="C51" s="302" t="str">
        <f t="shared" si="49"/>
        <v>Farmland</v>
      </c>
      <c r="D51" s="23" t="str">
        <f t="shared" si="49"/>
        <v>PED. 5003071</v>
      </c>
      <c r="E51" s="250">
        <f t="shared" si="49"/>
        <v>42215</v>
      </c>
      <c r="F51" s="6">
        <f t="shared" si="49"/>
        <v>18633.82</v>
      </c>
      <c r="G51" s="66">
        <f t="shared" si="49"/>
        <v>21</v>
      </c>
      <c r="H51" s="170">
        <f t="shared" si="49"/>
        <v>18639.46</v>
      </c>
      <c r="I51" s="18">
        <f t="shared" si="28"/>
        <v>-5.6399999999994179</v>
      </c>
    </row>
    <row r="52" spans="1:9" x14ac:dyDescent="0.25">
      <c r="A52" s="25">
        <v>49</v>
      </c>
      <c r="B52" s="302" t="str">
        <f t="shared" ref="B52:H52" si="50">QA5</f>
        <v>SUKARNE SA DE CV</v>
      </c>
      <c r="C52" s="302" t="str">
        <f t="shared" si="50"/>
        <v>Seaboard</v>
      </c>
      <c r="D52" s="23" t="str">
        <f t="shared" si="50"/>
        <v>PED. 5026923</v>
      </c>
      <c r="E52" s="250">
        <f t="shared" si="50"/>
        <v>42216</v>
      </c>
      <c r="F52" s="6">
        <f t="shared" si="50"/>
        <v>18815.599999999999</v>
      </c>
      <c r="G52" s="66">
        <f t="shared" si="50"/>
        <v>20</v>
      </c>
      <c r="H52" s="170">
        <f t="shared" si="50"/>
        <v>18866</v>
      </c>
      <c r="I52" s="18">
        <f t="shared" si="28"/>
        <v>-50.400000000001455</v>
      </c>
    </row>
    <row r="53" spans="1:9" x14ac:dyDescent="0.25">
      <c r="A53" s="25">
        <v>50</v>
      </c>
      <c r="B53" s="302">
        <f t="shared" ref="B53:H53" si="51">QJ5</f>
        <v>0</v>
      </c>
      <c r="C53" s="302">
        <f t="shared" si="51"/>
        <v>0</v>
      </c>
      <c r="D53" s="23">
        <f t="shared" si="51"/>
        <v>0</v>
      </c>
      <c r="E53" s="250">
        <f t="shared" si="51"/>
        <v>0</v>
      </c>
      <c r="F53" s="6">
        <f t="shared" si="51"/>
        <v>0</v>
      </c>
      <c r="G53" s="66">
        <f t="shared" si="51"/>
        <v>0</v>
      </c>
      <c r="H53" s="170">
        <f t="shared" si="51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2">QS5</f>
        <v>0</v>
      </c>
      <c r="C54">
        <f t="shared" si="52"/>
        <v>0</v>
      </c>
      <c r="D54" s="23">
        <f t="shared" si="52"/>
        <v>0</v>
      </c>
      <c r="E54" s="250">
        <f t="shared" si="52"/>
        <v>0</v>
      </c>
      <c r="F54" s="6">
        <f t="shared" si="52"/>
        <v>0</v>
      </c>
      <c r="G54" s="66">
        <f t="shared" si="52"/>
        <v>0</v>
      </c>
      <c r="H54" s="170">
        <f t="shared" si="52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3">RB5</f>
        <v>0</v>
      </c>
      <c r="C55">
        <f t="shared" si="53"/>
        <v>0</v>
      </c>
      <c r="D55" s="23">
        <f t="shared" si="53"/>
        <v>0</v>
      </c>
      <c r="E55" s="250">
        <f t="shared" si="53"/>
        <v>0</v>
      </c>
      <c r="F55" s="6">
        <f t="shared" si="53"/>
        <v>0</v>
      </c>
      <c r="G55" s="66">
        <f t="shared" si="53"/>
        <v>0</v>
      </c>
      <c r="H55" s="170">
        <f t="shared" si="53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0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4">RT5</f>
        <v>0</v>
      </c>
      <c r="C57">
        <f t="shared" si="54"/>
        <v>0</v>
      </c>
      <c r="D57" s="23">
        <f t="shared" si="54"/>
        <v>0</v>
      </c>
      <c r="E57" s="250">
        <f t="shared" si="54"/>
        <v>0</v>
      </c>
      <c r="F57" s="6">
        <f t="shared" si="54"/>
        <v>0</v>
      </c>
      <c r="G57" s="303">
        <f t="shared" si="54"/>
        <v>0</v>
      </c>
      <c r="H57" s="170">
        <f t="shared" si="54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5">SC5</f>
        <v>0</v>
      </c>
      <c r="C58">
        <f t="shared" si="55"/>
        <v>0</v>
      </c>
      <c r="D58" s="23">
        <f t="shared" si="55"/>
        <v>0</v>
      </c>
      <c r="E58" s="250">
        <f t="shared" si="55"/>
        <v>0</v>
      </c>
      <c r="F58" s="6">
        <f t="shared" si="55"/>
        <v>0</v>
      </c>
      <c r="G58" s="66">
        <f t="shared" si="55"/>
        <v>0</v>
      </c>
      <c r="H58" s="170">
        <f t="shared" si="55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6">SL5</f>
        <v>0</v>
      </c>
      <c r="C59">
        <f t="shared" si="56"/>
        <v>0</v>
      </c>
      <c r="D59" s="23">
        <f t="shared" si="56"/>
        <v>0</v>
      </c>
      <c r="E59" s="250">
        <f t="shared" si="56"/>
        <v>0</v>
      </c>
      <c r="F59" s="6">
        <f t="shared" si="56"/>
        <v>0</v>
      </c>
      <c r="G59" s="66">
        <f t="shared" si="56"/>
        <v>0</v>
      </c>
      <c r="H59" s="170">
        <f t="shared" si="56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7">SU5</f>
        <v>0</v>
      </c>
      <c r="C60">
        <f t="shared" si="57"/>
        <v>0</v>
      </c>
      <c r="D60" s="23">
        <f t="shared" si="57"/>
        <v>0</v>
      </c>
      <c r="E60" s="250">
        <f t="shared" si="57"/>
        <v>0</v>
      </c>
      <c r="F60" s="6">
        <f t="shared" si="57"/>
        <v>0</v>
      </c>
      <c r="G60" s="66">
        <f t="shared" si="57"/>
        <v>0</v>
      </c>
      <c r="H60" s="170">
        <f t="shared" si="57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8">TD5</f>
        <v>0</v>
      </c>
      <c r="C61">
        <f t="shared" si="58"/>
        <v>0</v>
      </c>
      <c r="D61" s="23">
        <f t="shared" si="58"/>
        <v>0</v>
      </c>
      <c r="E61" s="250">
        <f t="shared" si="58"/>
        <v>0</v>
      </c>
      <c r="F61" s="6">
        <f t="shared" si="58"/>
        <v>0</v>
      </c>
      <c r="G61" s="66">
        <f t="shared" si="58"/>
        <v>0</v>
      </c>
      <c r="H61" s="170">
        <f t="shared" si="58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30">
    <mergeCell ref="N33:O33"/>
    <mergeCell ref="N34:O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OK34:OL34"/>
    <mergeCell ref="OQ1:OW1"/>
    <mergeCell ref="MO1:MU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FT34:FU34"/>
    <mergeCell ref="GC34:GD34"/>
    <mergeCell ref="CZ33:DA33"/>
    <mergeCell ref="DR33:DS33"/>
    <mergeCell ref="DR34:DS34"/>
    <mergeCell ref="GU33:GV33"/>
    <mergeCell ref="AX34:AY34"/>
    <mergeCell ref="FB34:FC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OT34:OU34"/>
    <mergeCell ref="GU34:GV34"/>
    <mergeCell ref="LW1:MC1"/>
    <mergeCell ref="MF1:ML1"/>
    <mergeCell ref="KM1:KS1"/>
    <mergeCell ref="LE1:LK1"/>
    <mergeCell ref="AF33:AG33"/>
    <mergeCell ref="AF34:AG34"/>
    <mergeCell ref="EA33:EB33"/>
    <mergeCell ref="EA34:EB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20" activePane="bottomLeft" state="frozen"/>
      <selection pane="bottomLeft" activeCell="J29" sqref="J2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24" t="s">
        <v>274</v>
      </c>
      <c r="B1" s="724"/>
      <c r="C1" s="724"/>
      <c r="D1" s="724"/>
      <c r="E1" s="724"/>
      <c r="F1" s="724"/>
      <c r="G1" s="724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27"/>
      <c r="D4" s="240"/>
      <c r="E4" s="103"/>
      <c r="F4" s="104"/>
      <c r="G4" s="124"/>
      <c r="H4" s="16"/>
    </row>
    <row r="5" spans="1:8" x14ac:dyDescent="0.25">
      <c r="A5" s="16" t="s">
        <v>51</v>
      </c>
      <c r="B5" s="124" t="s">
        <v>52</v>
      </c>
      <c r="C5" s="270">
        <v>165</v>
      </c>
      <c r="D5" s="410">
        <v>42117</v>
      </c>
      <c r="E5" s="168">
        <v>1010.2</v>
      </c>
      <c r="F5" s="104">
        <v>56</v>
      </c>
      <c r="G5" s="64">
        <f>F32</f>
        <v>987.9</v>
      </c>
      <c r="H5" s="10">
        <f>E5-G5+E6+E4</f>
        <v>55.420000000000066</v>
      </c>
    </row>
    <row r="6" spans="1:8" ht="15.75" thickBot="1" x14ac:dyDescent="0.3">
      <c r="A6" s="16"/>
      <c r="B6" s="124"/>
      <c r="C6" s="344"/>
      <c r="D6" s="62"/>
      <c r="E6" s="153">
        <v>33.119999999999997</v>
      </c>
      <c r="F6" s="104">
        <v>1</v>
      </c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3"/>
      <c r="C8" s="20">
        <v>2</v>
      </c>
      <c r="D8" s="114">
        <v>35.119999999999997</v>
      </c>
      <c r="E8" s="167">
        <v>42114</v>
      </c>
      <c r="F8" s="114">
        <f t="shared" ref="F8:F30" si="0">D8</f>
        <v>35.119999999999997</v>
      </c>
      <c r="G8" s="115" t="s">
        <v>131</v>
      </c>
      <c r="H8" s="116">
        <v>160</v>
      </c>
    </row>
    <row r="9" spans="1:8" x14ac:dyDescent="0.25">
      <c r="A9" s="151"/>
      <c r="B9" s="273"/>
      <c r="C9" s="20">
        <v>5</v>
      </c>
      <c r="D9" s="114">
        <v>91.68</v>
      </c>
      <c r="E9" s="167">
        <v>42119</v>
      </c>
      <c r="F9" s="114">
        <f t="shared" si="0"/>
        <v>91.68</v>
      </c>
      <c r="G9" s="115" t="s">
        <v>140</v>
      </c>
      <c r="H9" s="116">
        <v>185</v>
      </c>
    </row>
    <row r="10" spans="1:8" x14ac:dyDescent="0.25">
      <c r="A10" s="173"/>
      <c r="B10" s="273"/>
      <c r="C10" s="20">
        <v>5</v>
      </c>
      <c r="D10" s="100">
        <v>88.58</v>
      </c>
      <c r="E10" s="186">
        <v>42132</v>
      </c>
      <c r="F10" s="100">
        <f t="shared" si="0"/>
        <v>88.58</v>
      </c>
      <c r="G10" s="111" t="s">
        <v>166</v>
      </c>
      <c r="H10" s="101">
        <v>185</v>
      </c>
    </row>
    <row r="11" spans="1:8" x14ac:dyDescent="0.25">
      <c r="A11" s="147" t="s">
        <v>34</v>
      </c>
      <c r="B11" s="273"/>
      <c r="C11" s="20">
        <v>2</v>
      </c>
      <c r="D11" s="100">
        <v>33.979999999999997</v>
      </c>
      <c r="E11" s="186">
        <v>42146</v>
      </c>
      <c r="F11" s="100">
        <f t="shared" si="0"/>
        <v>33.979999999999997</v>
      </c>
      <c r="G11" s="111" t="s">
        <v>196</v>
      </c>
      <c r="H11" s="101">
        <v>185</v>
      </c>
    </row>
    <row r="12" spans="1:8" x14ac:dyDescent="0.25">
      <c r="A12" s="152"/>
      <c r="B12" s="273"/>
      <c r="C12" s="20">
        <v>2</v>
      </c>
      <c r="D12" s="100">
        <v>33.54</v>
      </c>
      <c r="E12" s="186">
        <v>42152</v>
      </c>
      <c r="F12" s="100">
        <f t="shared" si="0"/>
        <v>33.54</v>
      </c>
      <c r="G12" s="111" t="s">
        <v>205</v>
      </c>
      <c r="H12" s="101">
        <v>185</v>
      </c>
    </row>
    <row r="13" spans="1:8" x14ac:dyDescent="0.25">
      <c r="A13" s="119"/>
      <c r="B13" s="305"/>
      <c r="C13" s="20">
        <v>2</v>
      </c>
      <c r="D13" s="555">
        <v>35.880000000000003</v>
      </c>
      <c r="E13" s="556">
        <v>42158</v>
      </c>
      <c r="F13" s="555">
        <f t="shared" si="0"/>
        <v>35.880000000000003</v>
      </c>
      <c r="G13" s="557" t="s">
        <v>225</v>
      </c>
      <c r="H13" s="236">
        <v>185</v>
      </c>
    </row>
    <row r="14" spans="1:8" x14ac:dyDescent="0.25">
      <c r="A14" s="59"/>
      <c r="B14" s="273"/>
      <c r="C14" s="20">
        <v>3</v>
      </c>
      <c r="D14" s="555">
        <v>55.18</v>
      </c>
      <c r="E14" s="556">
        <v>42161</v>
      </c>
      <c r="F14" s="555">
        <f t="shared" si="0"/>
        <v>55.18</v>
      </c>
      <c r="G14" s="557" t="s">
        <v>229</v>
      </c>
      <c r="H14" s="236">
        <v>185</v>
      </c>
    </row>
    <row r="15" spans="1:8" x14ac:dyDescent="0.25">
      <c r="B15" s="273"/>
      <c r="C15" s="20">
        <v>2</v>
      </c>
      <c r="D15" s="555">
        <v>34.18</v>
      </c>
      <c r="E15" s="556">
        <v>42177</v>
      </c>
      <c r="F15" s="555">
        <f t="shared" si="0"/>
        <v>34.18</v>
      </c>
      <c r="G15" s="557" t="s">
        <v>255</v>
      </c>
      <c r="H15" s="236">
        <v>185</v>
      </c>
    </row>
    <row r="16" spans="1:8" x14ac:dyDescent="0.25">
      <c r="A16" s="256"/>
      <c r="B16" s="273"/>
      <c r="C16" s="20">
        <v>1</v>
      </c>
      <c r="D16" s="555">
        <v>18.46</v>
      </c>
      <c r="E16" s="556">
        <v>42178</v>
      </c>
      <c r="F16" s="555">
        <f t="shared" si="0"/>
        <v>18.46</v>
      </c>
      <c r="G16" s="557" t="s">
        <v>257</v>
      </c>
      <c r="H16" s="236">
        <v>185</v>
      </c>
    </row>
    <row r="17" spans="1:8" x14ac:dyDescent="0.25">
      <c r="A17" s="256"/>
      <c r="B17" s="273"/>
      <c r="C17" s="20">
        <v>4</v>
      </c>
      <c r="D17" s="555">
        <v>74.12</v>
      </c>
      <c r="E17" s="556">
        <v>42178</v>
      </c>
      <c r="F17" s="555">
        <f t="shared" si="0"/>
        <v>74.12</v>
      </c>
      <c r="G17" s="557" t="s">
        <v>258</v>
      </c>
      <c r="H17" s="236">
        <v>185</v>
      </c>
    </row>
    <row r="18" spans="1:8" x14ac:dyDescent="0.25">
      <c r="A18" s="256"/>
      <c r="B18" s="273"/>
      <c r="C18" s="20">
        <v>3</v>
      </c>
      <c r="D18" s="583">
        <v>54.1</v>
      </c>
      <c r="E18" s="584">
        <v>42189</v>
      </c>
      <c r="F18" s="583">
        <f t="shared" si="0"/>
        <v>54.1</v>
      </c>
      <c r="G18" s="585" t="s">
        <v>492</v>
      </c>
      <c r="H18" s="586">
        <v>185</v>
      </c>
    </row>
    <row r="19" spans="1:8" x14ac:dyDescent="0.25">
      <c r="A19" s="256"/>
      <c r="B19" s="273"/>
      <c r="C19" s="20">
        <v>3</v>
      </c>
      <c r="D19" s="583">
        <v>54.54</v>
      </c>
      <c r="E19" s="584">
        <v>42192</v>
      </c>
      <c r="F19" s="583">
        <f t="shared" si="0"/>
        <v>54.54</v>
      </c>
      <c r="G19" s="585" t="s">
        <v>504</v>
      </c>
      <c r="H19" s="586">
        <v>185</v>
      </c>
    </row>
    <row r="20" spans="1:8" x14ac:dyDescent="0.25">
      <c r="A20" s="256"/>
      <c r="B20" s="273"/>
      <c r="C20" s="20">
        <v>6</v>
      </c>
      <c r="D20" s="583">
        <v>109.18</v>
      </c>
      <c r="E20" s="584">
        <v>42195</v>
      </c>
      <c r="F20" s="583">
        <f t="shared" si="0"/>
        <v>109.18</v>
      </c>
      <c r="G20" s="585" t="s">
        <v>520</v>
      </c>
      <c r="H20" s="586">
        <v>185</v>
      </c>
    </row>
    <row r="21" spans="1:8" x14ac:dyDescent="0.25">
      <c r="A21" s="257"/>
      <c r="B21" s="273"/>
      <c r="C21" s="20">
        <v>4</v>
      </c>
      <c r="D21" s="583">
        <v>70.22</v>
      </c>
      <c r="E21" s="584">
        <v>42200</v>
      </c>
      <c r="F21" s="583">
        <f t="shared" si="0"/>
        <v>70.22</v>
      </c>
      <c r="G21" s="585" t="s">
        <v>540</v>
      </c>
      <c r="H21" s="586">
        <v>185</v>
      </c>
    </row>
    <row r="22" spans="1:8" x14ac:dyDescent="0.25">
      <c r="A22" s="256"/>
      <c r="B22" s="273"/>
      <c r="C22" s="20">
        <v>3</v>
      </c>
      <c r="D22" s="583">
        <v>53.3</v>
      </c>
      <c r="E22" s="584">
        <v>42208</v>
      </c>
      <c r="F22" s="583">
        <f t="shared" si="0"/>
        <v>53.3</v>
      </c>
      <c r="G22" s="585" t="s">
        <v>587</v>
      </c>
      <c r="H22" s="586">
        <v>185</v>
      </c>
    </row>
    <row r="23" spans="1:8" x14ac:dyDescent="0.25">
      <c r="A23" s="256"/>
      <c r="B23" s="273"/>
      <c r="C23" s="20">
        <v>3</v>
      </c>
      <c r="D23" s="583">
        <v>54.24</v>
      </c>
      <c r="E23" s="584">
        <v>42210</v>
      </c>
      <c r="F23" s="583">
        <f t="shared" si="0"/>
        <v>54.24</v>
      </c>
      <c r="G23" s="585" t="s">
        <v>602</v>
      </c>
      <c r="H23" s="586">
        <v>185</v>
      </c>
    </row>
    <row r="24" spans="1:8" x14ac:dyDescent="0.25">
      <c r="A24" s="256"/>
      <c r="B24" s="273"/>
      <c r="C24" s="20">
        <v>3</v>
      </c>
      <c r="D24" s="583">
        <v>55.1</v>
      </c>
      <c r="E24" s="584">
        <v>42213</v>
      </c>
      <c r="F24" s="583">
        <f t="shared" si="0"/>
        <v>55.1</v>
      </c>
      <c r="G24" s="585" t="s">
        <v>611</v>
      </c>
      <c r="H24" s="586">
        <v>185</v>
      </c>
    </row>
    <row r="25" spans="1:8" x14ac:dyDescent="0.25">
      <c r="A25" s="256"/>
      <c r="B25" s="273"/>
      <c r="C25" s="20">
        <v>2</v>
      </c>
      <c r="D25" s="583">
        <v>36.5</v>
      </c>
      <c r="E25" s="584">
        <v>42216</v>
      </c>
      <c r="F25" s="583">
        <f t="shared" si="0"/>
        <v>36.5</v>
      </c>
      <c r="G25" s="585" t="s">
        <v>632</v>
      </c>
      <c r="H25" s="586">
        <v>185</v>
      </c>
    </row>
    <row r="26" spans="1:8" x14ac:dyDescent="0.25">
      <c r="A26" s="257"/>
      <c r="B26" s="273"/>
      <c r="C26" s="20"/>
      <c r="D26" s="583"/>
      <c r="E26" s="584"/>
      <c r="F26" s="583">
        <f t="shared" si="0"/>
        <v>0</v>
      </c>
      <c r="G26" s="585"/>
      <c r="H26" s="586"/>
    </row>
    <row r="27" spans="1:8" x14ac:dyDescent="0.25">
      <c r="A27" s="256"/>
      <c r="B27" s="273"/>
      <c r="C27" s="20"/>
      <c r="D27" s="583"/>
      <c r="E27" s="584"/>
      <c r="F27" s="583">
        <f t="shared" si="0"/>
        <v>0</v>
      </c>
      <c r="G27" s="585"/>
      <c r="H27" s="586"/>
    </row>
    <row r="28" spans="1:8" x14ac:dyDescent="0.25">
      <c r="A28" s="256"/>
      <c r="B28" s="273"/>
      <c r="C28" s="20"/>
      <c r="D28" s="583"/>
      <c r="E28" s="584"/>
      <c r="F28" s="583">
        <f t="shared" si="0"/>
        <v>0</v>
      </c>
      <c r="G28" s="585"/>
      <c r="H28" s="586"/>
    </row>
    <row r="29" spans="1:8" x14ac:dyDescent="0.25">
      <c r="A29" s="256"/>
      <c r="B29" s="273"/>
      <c r="C29" s="20"/>
      <c r="D29" s="583"/>
      <c r="E29" s="584"/>
      <c r="F29" s="583">
        <f t="shared" si="0"/>
        <v>0</v>
      </c>
      <c r="G29" s="585"/>
      <c r="H29" s="586"/>
    </row>
    <row r="30" spans="1:8" x14ac:dyDescent="0.25">
      <c r="A30" s="256"/>
      <c r="B30" s="273"/>
      <c r="C30" s="20"/>
      <c r="D30" s="114"/>
      <c r="E30" s="167"/>
      <c r="F30" s="114">
        <f t="shared" si="0"/>
        <v>0</v>
      </c>
      <c r="G30" s="115"/>
      <c r="H30" s="116"/>
    </row>
    <row r="31" spans="1:8" ht="15.75" thickBot="1" x14ac:dyDescent="0.3">
      <c r="A31" s="256"/>
      <c r="B31" s="274"/>
      <c r="C31" s="80"/>
      <c r="D31" s="361"/>
      <c r="E31" s="271"/>
      <c r="F31" s="237"/>
      <c r="G31" s="238"/>
      <c r="H31" s="236"/>
    </row>
    <row r="32" spans="1:8" ht="15.75" thickTop="1" x14ac:dyDescent="0.25">
      <c r="C32" s="9">
        <f>SUM(C8:C31)</f>
        <v>55</v>
      </c>
      <c r="D32" s="9">
        <f>SUM(D8:D31)</f>
        <v>987.9</v>
      </c>
      <c r="F32" s="9">
        <f>SUM(F8:F31)</f>
        <v>987.9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2</v>
      </c>
    </row>
    <row r="36" spans="3:7" ht="15.75" thickBot="1" x14ac:dyDescent="0.3"/>
    <row r="37" spans="3:7" ht="15.75" thickBot="1" x14ac:dyDescent="0.3">
      <c r="C37" s="725" t="s">
        <v>11</v>
      </c>
      <c r="D37" s="726"/>
      <c r="E37" s="95">
        <f>E5+E6-F32+E4</f>
        <v>55.419999999999959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R82"/>
  <sheetViews>
    <sheetView workbookViewId="0">
      <pane xSplit="1" ySplit="8" topLeftCell="G18" activePane="bottomRight" state="frozen"/>
      <selection pane="topRight" activeCell="B1" sqref="B1"/>
      <selection pane="bottomLeft" activeCell="A9" sqref="A9"/>
      <selection pane="bottomRight" activeCell="J2" sqref="J1:Q104857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724" t="s">
        <v>275</v>
      </c>
      <c r="B1" s="724"/>
      <c r="C1" s="724"/>
      <c r="D1" s="724"/>
      <c r="E1" s="724"/>
      <c r="F1" s="724"/>
      <c r="G1" s="724"/>
      <c r="H1" s="14">
        <v>1</v>
      </c>
      <c r="J1" s="717" t="s">
        <v>294</v>
      </c>
      <c r="K1" s="717"/>
      <c r="L1" s="717"/>
      <c r="M1" s="717"/>
      <c r="N1" s="717"/>
      <c r="O1" s="717"/>
      <c r="P1" s="717"/>
      <c r="Q1" s="14">
        <v>1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8" ht="15.75" thickTop="1" x14ac:dyDescent="0.25">
      <c r="A4" s="119"/>
      <c r="B4" s="119"/>
      <c r="C4" s="426">
        <v>29</v>
      </c>
      <c r="D4" s="119"/>
      <c r="E4" s="119"/>
      <c r="F4" s="119"/>
      <c r="G4" s="680"/>
      <c r="H4" s="680"/>
      <c r="J4" s="119"/>
      <c r="K4" s="119"/>
      <c r="L4" s="685" t="s">
        <v>634</v>
      </c>
      <c r="M4" s="119"/>
      <c r="N4" s="119"/>
      <c r="O4" s="119"/>
      <c r="P4" s="686"/>
      <c r="Q4" s="686"/>
    </row>
    <row r="5" spans="1:18" ht="15.75" x14ac:dyDescent="0.25">
      <c r="A5" s="16" t="s">
        <v>54</v>
      </c>
      <c r="B5" s="124" t="s">
        <v>57</v>
      </c>
      <c r="C5" s="378" t="s">
        <v>81</v>
      </c>
      <c r="D5" s="401">
        <v>42027</v>
      </c>
      <c r="E5" s="153">
        <v>4487.99</v>
      </c>
      <c r="F5" s="104">
        <v>330</v>
      </c>
      <c r="G5" s="681">
        <f>F77</f>
        <v>4695.45</v>
      </c>
      <c r="H5" s="682">
        <f>E4+E5+E6+E7-G5</f>
        <v>-207.46000000000004</v>
      </c>
      <c r="J5" s="16" t="s">
        <v>635</v>
      </c>
      <c r="K5" s="124" t="s">
        <v>57</v>
      </c>
      <c r="L5" s="378"/>
      <c r="M5" s="401">
        <v>42214</v>
      </c>
      <c r="N5" s="153">
        <v>1755.4</v>
      </c>
      <c r="O5" s="104">
        <v>129</v>
      </c>
      <c r="P5" s="207">
        <f>O77</f>
        <v>0</v>
      </c>
      <c r="Q5" s="18">
        <f>N4+N5+N6+N7-P5</f>
        <v>1905.0900000000001</v>
      </c>
    </row>
    <row r="6" spans="1:18" x14ac:dyDescent="0.25">
      <c r="A6" s="16"/>
      <c r="B6" s="15"/>
      <c r="C6" s="344"/>
      <c r="D6" s="373"/>
      <c r="E6" s="153"/>
      <c r="F6" s="104"/>
      <c r="G6" s="64"/>
      <c r="J6" s="16"/>
      <c r="K6" s="15"/>
      <c r="L6" s="344"/>
      <c r="M6" s="373"/>
      <c r="N6" s="153">
        <v>149.69</v>
      </c>
      <c r="O6" s="104">
        <v>11</v>
      </c>
      <c r="P6" s="64"/>
    </row>
    <row r="7" spans="1:18" ht="15.75" thickBot="1" x14ac:dyDescent="0.3">
      <c r="A7" s="16"/>
      <c r="B7" s="26"/>
      <c r="C7" s="344"/>
      <c r="D7" s="372"/>
      <c r="E7" s="153"/>
      <c r="F7" s="104"/>
      <c r="G7" s="16"/>
      <c r="J7" s="16"/>
      <c r="K7" s="26"/>
      <c r="L7" s="344"/>
      <c r="M7" s="372"/>
      <c r="N7" s="153"/>
      <c r="O7" s="104"/>
      <c r="P7" s="16"/>
    </row>
    <row r="8" spans="1:1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33</v>
      </c>
      <c r="B9" s="2"/>
      <c r="C9" s="20">
        <v>20</v>
      </c>
      <c r="D9" s="260">
        <v>272.2</v>
      </c>
      <c r="E9" s="263">
        <v>42028</v>
      </c>
      <c r="F9" s="260">
        <f t="shared" ref="F9:F72" si="0">D9</f>
        <v>272.2</v>
      </c>
      <c r="G9" s="261" t="s">
        <v>82</v>
      </c>
      <c r="H9" s="262">
        <v>31</v>
      </c>
      <c r="J9" s="92" t="s">
        <v>33</v>
      </c>
      <c r="K9" s="2">
        <v>13.61</v>
      </c>
      <c r="L9" s="20"/>
      <c r="M9" s="114">
        <f t="shared" ref="M9:M18" si="1">L9*K9</f>
        <v>0</v>
      </c>
      <c r="N9" s="167"/>
      <c r="O9" s="114">
        <f t="shared" ref="O9:O72" si="2">M9</f>
        <v>0</v>
      </c>
      <c r="P9" s="115"/>
      <c r="Q9" s="116"/>
      <c r="R9" s="446"/>
    </row>
    <row r="10" spans="1:18" x14ac:dyDescent="0.25">
      <c r="A10" s="293"/>
      <c r="B10" s="2"/>
      <c r="C10" s="20">
        <v>10</v>
      </c>
      <c r="D10" s="260">
        <v>136.1</v>
      </c>
      <c r="E10" s="263">
        <v>42030</v>
      </c>
      <c r="F10" s="260">
        <f t="shared" si="0"/>
        <v>136.1</v>
      </c>
      <c r="G10" s="261" t="s">
        <v>83</v>
      </c>
      <c r="H10" s="262">
        <v>31</v>
      </c>
      <c r="J10" s="293"/>
      <c r="K10" s="2">
        <v>13.61</v>
      </c>
      <c r="L10" s="20"/>
      <c r="M10" s="114">
        <f t="shared" si="1"/>
        <v>0</v>
      </c>
      <c r="N10" s="167"/>
      <c r="O10" s="114">
        <f t="shared" si="2"/>
        <v>0</v>
      </c>
      <c r="P10" s="115"/>
      <c r="Q10" s="116"/>
      <c r="R10" s="446"/>
    </row>
    <row r="11" spans="1:18" x14ac:dyDescent="0.25">
      <c r="A11" s="294"/>
      <c r="B11" s="2"/>
      <c r="C11" s="20">
        <v>3</v>
      </c>
      <c r="D11" s="100">
        <v>40.83</v>
      </c>
      <c r="E11" s="186">
        <v>42040</v>
      </c>
      <c r="F11" s="100">
        <f t="shared" si="0"/>
        <v>40.83</v>
      </c>
      <c r="G11" s="111" t="s">
        <v>88</v>
      </c>
      <c r="H11" s="101">
        <v>31</v>
      </c>
      <c r="J11" s="294"/>
      <c r="K11" s="2">
        <v>13.61</v>
      </c>
      <c r="L11" s="20"/>
      <c r="M11" s="114">
        <f t="shared" si="1"/>
        <v>0</v>
      </c>
      <c r="N11" s="167"/>
      <c r="O11" s="114">
        <f t="shared" si="2"/>
        <v>0</v>
      </c>
      <c r="P11" s="115"/>
      <c r="Q11" s="116"/>
      <c r="R11" s="446"/>
    </row>
    <row r="12" spans="1:18" x14ac:dyDescent="0.25">
      <c r="A12" s="147" t="s">
        <v>34</v>
      </c>
      <c r="B12" s="2"/>
      <c r="C12" s="20">
        <v>30</v>
      </c>
      <c r="D12" s="100">
        <v>408.3</v>
      </c>
      <c r="E12" s="186">
        <v>42045</v>
      </c>
      <c r="F12" s="100">
        <f t="shared" si="0"/>
        <v>408.3</v>
      </c>
      <c r="G12" s="111" t="s">
        <v>89</v>
      </c>
      <c r="H12" s="101">
        <v>31</v>
      </c>
      <c r="J12" s="147" t="s">
        <v>34</v>
      </c>
      <c r="K12" s="2">
        <v>13.61</v>
      </c>
      <c r="L12" s="20"/>
      <c r="M12" s="114">
        <f t="shared" si="1"/>
        <v>0</v>
      </c>
      <c r="N12" s="167"/>
      <c r="O12" s="114">
        <f t="shared" si="2"/>
        <v>0</v>
      </c>
      <c r="P12" s="115"/>
      <c r="Q12" s="116"/>
      <c r="R12" s="446"/>
    </row>
    <row r="13" spans="1:18" x14ac:dyDescent="0.25">
      <c r="A13" s="295"/>
      <c r="B13" s="2"/>
      <c r="C13" s="20">
        <v>3</v>
      </c>
      <c r="D13" s="396">
        <v>40.83</v>
      </c>
      <c r="E13" s="397">
        <v>42068</v>
      </c>
      <c r="F13" s="396">
        <f t="shared" si="0"/>
        <v>40.83</v>
      </c>
      <c r="G13" s="394" t="s">
        <v>97</v>
      </c>
      <c r="H13" s="335">
        <v>36</v>
      </c>
      <c r="J13" s="295"/>
      <c r="K13" s="2">
        <v>13.61</v>
      </c>
      <c r="L13" s="20"/>
      <c r="M13" s="114">
        <f t="shared" si="1"/>
        <v>0</v>
      </c>
      <c r="N13" s="167"/>
      <c r="O13" s="114">
        <f t="shared" si="2"/>
        <v>0</v>
      </c>
      <c r="P13" s="115"/>
      <c r="Q13" s="116"/>
      <c r="R13" s="446"/>
    </row>
    <row r="14" spans="1:18" x14ac:dyDescent="0.25">
      <c r="A14" s="181"/>
      <c r="B14" s="2"/>
      <c r="C14" s="20">
        <v>20</v>
      </c>
      <c r="D14" s="396">
        <v>272.2</v>
      </c>
      <c r="E14" s="397">
        <v>42083</v>
      </c>
      <c r="F14" s="396">
        <f t="shared" si="0"/>
        <v>272.2</v>
      </c>
      <c r="G14" s="394" t="s">
        <v>101</v>
      </c>
      <c r="H14" s="335">
        <v>36</v>
      </c>
      <c r="J14" s="181"/>
      <c r="K14" s="2">
        <v>13.61</v>
      </c>
      <c r="L14" s="20"/>
      <c r="M14" s="114">
        <f t="shared" si="1"/>
        <v>0</v>
      </c>
      <c r="N14" s="167"/>
      <c r="O14" s="114">
        <f t="shared" si="2"/>
        <v>0</v>
      </c>
      <c r="P14" s="115"/>
      <c r="Q14" s="116"/>
      <c r="R14" s="446"/>
    </row>
    <row r="15" spans="1:18" x14ac:dyDescent="0.25">
      <c r="A15" s="59"/>
      <c r="B15" s="2">
        <v>13.61</v>
      </c>
      <c r="C15" s="20">
        <v>5</v>
      </c>
      <c r="D15" s="422">
        <f>C15*B15</f>
        <v>68.05</v>
      </c>
      <c r="E15" s="512">
        <v>42105</v>
      </c>
      <c r="F15" s="422">
        <f t="shared" si="0"/>
        <v>68.05</v>
      </c>
      <c r="G15" s="513" t="s">
        <v>122</v>
      </c>
      <c r="H15" s="514">
        <v>36</v>
      </c>
      <c r="I15" s="519"/>
      <c r="J15" s="59"/>
      <c r="K15" s="2">
        <v>13.61</v>
      </c>
      <c r="L15" s="20"/>
      <c r="M15" s="114">
        <f t="shared" si="1"/>
        <v>0</v>
      </c>
      <c r="N15" s="167"/>
      <c r="O15" s="114">
        <f t="shared" si="2"/>
        <v>0</v>
      </c>
      <c r="P15" s="115"/>
      <c r="Q15" s="116"/>
      <c r="R15" s="446"/>
    </row>
    <row r="16" spans="1:18" x14ac:dyDescent="0.25">
      <c r="B16" s="2">
        <v>13.61</v>
      </c>
      <c r="C16" s="20">
        <v>20</v>
      </c>
      <c r="D16" s="422">
        <f t="shared" ref="D16:D68" si="3">C16*B16</f>
        <v>272.2</v>
      </c>
      <c r="E16" s="512">
        <v>42119</v>
      </c>
      <c r="F16" s="422">
        <f t="shared" si="0"/>
        <v>272.2</v>
      </c>
      <c r="G16" s="513" t="s">
        <v>141</v>
      </c>
      <c r="H16" s="514">
        <v>36</v>
      </c>
      <c r="I16" s="519"/>
      <c r="K16" s="2">
        <v>13.61</v>
      </c>
      <c r="L16" s="20"/>
      <c r="M16" s="114">
        <f t="shared" si="1"/>
        <v>0</v>
      </c>
      <c r="N16" s="167"/>
      <c r="O16" s="114">
        <f t="shared" si="2"/>
        <v>0</v>
      </c>
      <c r="P16" s="115"/>
      <c r="Q16" s="116"/>
      <c r="R16" s="446"/>
    </row>
    <row r="17" spans="1:18" x14ac:dyDescent="0.25">
      <c r="A17" s="256"/>
      <c r="B17" s="2">
        <v>13.61</v>
      </c>
      <c r="C17" s="20">
        <v>30</v>
      </c>
      <c r="D17" s="100">
        <f t="shared" si="3"/>
        <v>408.29999999999995</v>
      </c>
      <c r="E17" s="186">
        <v>42142</v>
      </c>
      <c r="F17" s="100">
        <f t="shared" si="0"/>
        <v>408.29999999999995</v>
      </c>
      <c r="G17" s="111" t="s">
        <v>184</v>
      </c>
      <c r="H17" s="101">
        <v>36</v>
      </c>
      <c r="I17" s="519"/>
      <c r="J17" s="256"/>
      <c r="K17" s="2">
        <v>13.61</v>
      </c>
      <c r="L17" s="20"/>
      <c r="M17" s="114">
        <f t="shared" si="1"/>
        <v>0</v>
      </c>
      <c r="N17" s="167"/>
      <c r="O17" s="114">
        <f t="shared" si="2"/>
        <v>0</v>
      </c>
      <c r="P17" s="115"/>
      <c r="Q17" s="116"/>
      <c r="R17" s="446"/>
    </row>
    <row r="18" spans="1:18" x14ac:dyDescent="0.25">
      <c r="A18" s="256"/>
      <c r="B18" s="2">
        <v>13.61</v>
      </c>
      <c r="C18" s="20">
        <v>50</v>
      </c>
      <c r="D18" s="100">
        <f t="shared" si="3"/>
        <v>680.5</v>
      </c>
      <c r="E18" s="186">
        <v>42147</v>
      </c>
      <c r="F18" s="100">
        <f t="shared" si="0"/>
        <v>680.5</v>
      </c>
      <c r="G18" s="111" t="s">
        <v>197</v>
      </c>
      <c r="H18" s="101">
        <v>36</v>
      </c>
      <c r="I18" s="519"/>
      <c r="J18" s="256"/>
      <c r="K18" s="2">
        <v>13.61</v>
      </c>
      <c r="L18" s="20"/>
      <c r="M18" s="114">
        <f t="shared" si="1"/>
        <v>0</v>
      </c>
      <c r="N18" s="167"/>
      <c r="O18" s="114">
        <f t="shared" si="2"/>
        <v>0</v>
      </c>
      <c r="P18" s="115"/>
      <c r="Q18" s="116"/>
      <c r="R18" s="446"/>
    </row>
    <row r="19" spans="1:18" x14ac:dyDescent="0.25">
      <c r="A19" s="256"/>
      <c r="B19" s="2">
        <v>13.61</v>
      </c>
      <c r="C19" s="20">
        <v>30</v>
      </c>
      <c r="D19" s="100">
        <f t="shared" si="3"/>
        <v>408.29999999999995</v>
      </c>
      <c r="E19" s="186">
        <v>42151</v>
      </c>
      <c r="F19" s="100">
        <f t="shared" si="0"/>
        <v>408.29999999999995</v>
      </c>
      <c r="G19" s="111" t="s">
        <v>203</v>
      </c>
      <c r="H19" s="101">
        <v>36</v>
      </c>
      <c r="I19" s="519"/>
      <c r="J19" s="256"/>
      <c r="K19" s="2">
        <v>13.61</v>
      </c>
      <c r="L19" s="20"/>
      <c r="M19" s="114">
        <f t="shared" ref="M19:M68" si="4">L19*K19</f>
        <v>0</v>
      </c>
      <c r="N19" s="167"/>
      <c r="O19" s="114">
        <f t="shared" si="2"/>
        <v>0</v>
      </c>
      <c r="P19" s="115"/>
      <c r="Q19" s="116"/>
      <c r="R19" s="446"/>
    </row>
    <row r="20" spans="1:18" x14ac:dyDescent="0.25">
      <c r="A20" s="256"/>
      <c r="B20" s="2">
        <v>13.61</v>
      </c>
      <c r="C20" s="20">
        <v>30</v>
      </c>
      <c r="D20" s="555">
        <f t="shared" si="3"/>
        <v>408.29999999999995</v>
      </c>
      <c r="E20" s="556">
        <v>42160</v>
      </c>
      <c r="F20" s="555">
        <f t="shared" si="0"/>
        <v>408.29999999999995</v>
      </c>
      <c r="G20" s="557" t="s">
        <v>231</v>
      </c>
      <c r="H20" s="236">
        <v>36</v>
      </c>
      <c r="I20" s="519"/>
      <c r="J20" s="256"/>
      <c r="K20" s="2">
        <v>13.61</v>
      </c>
      <c r="L20" s="20"/>
      <c r="M20" s="114">
        <f t="shared" si="4"/>
        <v>0</v>
      </c>
      <c r="N20" s="167"/>
      <c r="O20" s="114">
        <f t="shared" si="2"/>
        <v>0</v>
      </c>
      <c r="P20" s="115"/>
      <c r="Q20" s="116"/>
      <c r="R20" s="446"/>
    </row>
    <row r="21" spans="1:18" x14ac:dyDescent="0.25">
      <c r="A21" s="256"/>
      <c r="B21" s="2">
        <v>13.61</v>
      </c>
      <c r="C21" s="20">
        <v>20</v>
      </c>
      <c r="D21" s="555">
        <f t="shared" si="3"/>
        <v>272.2</v>
      </c>
      <c r="E21" s="556">
        <v>42167</v>
      </c>
      <c r="F21" s="555">
        <f t="shared" si="0"/>
        <v>272.2</v>
      </c>
      <c r="G21" s="557" t="s">
        <v>241</v>
      </c>
      <c r="H21" s="236">
        <v>36</v>
      </c>
      <c r="I21" s="519"/>
      <c r="J21" s="256"/>
      <c r="K21" s="2">
        <v>13.61</v>
      </c>
      <c r="L21" s="20"/>
      <c r="M21" s="114">
        <f t="shared" si="4"/>
        <v>0</v>
      </c>
      <c r="N21" s="167"/>
      <c r="O21" s="114">
        <f t="shared" si="2"/>
        <v>0</v>
      </c>
      <c r="P21" s="115"/>
      <c r="Q21" s="116"/>
      <c r="R21" s="446"/>
    </row>
    <row r="22" spans="1:18" x14ac:dyDescent="0.25">
      <c r="A22" s="257"/>
      <c r="B22" s="2">
        <v>13.61</v>
      </c>
      <c r="C22" s="20">
        <v>2</v>
      </c>
      <c r="D22" s="555">
        <f t="shared" si="3"/>
        <v>27.22</v>
      </c>
      <c r="E22" s="556">
        <v>42171</v>
      </c>
      <c r="F22" s="555">
        <f t="shared" si="0"/>
        <v>27.22</v>
      </c>
      <c r="G22" s="557" t="s">
        <v>245</v>
      </c>
      <c r="H22" s="236">
        <v>36</v>
      </c>
      <c r="I22" s="519"/>
      <c r="J22" s="257"/>
      <c r="K22" s="2">
        <v>13.61</v>
      </c>
      <c r="L22" s="20"/>
      <c r="M22" s="114">
        <f t="shared" si="4"/>
        <v>0</v>
      </c>
      <c r="N22" s="167"/>
      <c r="O22" s="114">
        <f t="shared" si="2"/>
        <v>0</v>
      </c>
      <c r="P22" s="115"/>
      <c r="Q22" s="116"/>
      <c r="R22" s="446"/>
    </row>
    <row r="23" spans="1:18" x14ac:dyDescent="0.25">
      <c r="A23" s="256"/>
      <c r="B23" s="2">
        <v>13.61</v>
      </c>
      <c r="C23" s="20">
        <v>30</v>
      </c>
      <c r="D23" s="583">
        <f t="shared" si="3"/>
        <v>408.29999999999995</v>
      </c>
      <c r="E23" s="584">
        <v>42189</v>
      </c>
      <c r="F23" s="583">
        <f t="shared" si="0"/>
        <v>408.29999999999995</v>
      </c>
      <c r="G23" s="585" t="s">
        <v>486</v>
      </c>
      <c r="H23" s="586">
        <v>36</v>
      </c>
      <c r="I23" s="519"/>
      <c r="J23" s="256"/>
      <c r="K23" s="2">
        <v>13.61</v>
      </c>
      <c r="L23" s="20"/>
      <c r="M23" s="114">
        <f t="shared" si="4"/>
        <v>0</v>
      </c>
      <c r="N23" s="167"/>
      <c r="O23" s="114">
        <f t="shared" si="2"/>
        <v>0</v>
      </c>
      <c r="P23" s="115"/>
      <c r="Q23" s="116"/>
      <c r="R23" s="446"/>
    </row>
    <row r="24" spans="1:18" x14ac:dyDescent="0.25">
      <c r="A24" s="256"/>
      <c r="B24" s="2">
        <v>13.61</v>
      </c>
      <c r="C24" s="20">
        <v>2</v>
      </c>
      <c r="D24" s="583">
        <f t="shared" si="3"/>
        <v>27.22</v>
      </c>
      <c r="E24" s="584">
        <v>42198</v>
      </c>
      <c r="F24" s="583">
        <f t="shared" si="0"/>
        <v>27.22</v>
      </c>
      <c r="G24" s="585" t="s">
        <v>534</v>
      </c>
      <c r="H24" s="586">
        <v>36</v>
      </c>
      <c r="I24" s="519"/>
      <c r="J24" s="256"/>
      <c r="K24" s="2">
        <v>13.61</v>
      </c>
      <c r="L24" s="20"/>
      <c r="M24" s="114">
        <f t="shared" si="4"/>
        <v>0</v>
      </c>
      <c r="N24" s="167"/>
      <c r="O24" s="114">
        <f t="shared" si="2"/>
        <v>0</v>
      </c>
      <c r="P24" s="115"/>
      <c r="Q24" s="116"/>
      <c r="R24" s="446"/>
    </row>
    <row r="25" spans="1:18" x14ac:dyDescent="0.25">
      <c r="A25" s="256"/>
      <c r="B25" s="2">
        <v>13.61</v>
      </c>
      <c r="C25" s="20">
        <v>25</v>
      </c>
      <c r="D25" s="583">
        <f t="shared" si="3"/>
        <v>340.25</v>
      </c>
      <c r="E25" s="584">
        <v>42205</v>
      </c>
      <c r="F25" s="583">
        <f t="shared" si="0"/>
        <v>340.25</v>
      </c>
      <c r="G25" s="585" t="s">
        <v>568</v>
      </c>
      <c r="H25" s="586">
        <v>36</v>
      </c>
      <c r="I25" s="519"/>
      <c r="J25" s="256"/>
      <c r="K25" s="2">
        <v>13.61</v>
      </c>
      <c r="L25" s="20"/>
      <c r="M25" s="114">
        <f t="shared" si="4"/>
        <v>0</v>
      </c>
      <c r="N25" s="167"/>
      <c r="O25" s="114">
        <f t="shared" si="2"/>
        <v>0</v>
      </c>
      <c r="P25" s="115"/>
      <c r="Q25" s="116"/>
      <c r="R25" s="446"/>
    </row>
    <row r="26" spans="1:18" x14ac:dyDescent="0.25">
      <c r="A26" s="256"/>
      <c r="B26" s="2">
        <v>13.61</v>
      </c>
      <c r="C26" s="20">
        <v>15</v>
      </c>
      <c r="D26" s="583">
        <f t="shared" si="3"/>
        <v>204.14999999999998</v>
      </c>
      <c r="E26" s="584">
        <v>42215</v>
      </c>
      <c r="F26" s="583">
        <f t="shared" si="0"/>
        <v>204.14999999999998</v>
      </c>
      <c r="G26" s="585" t="s">
        <v>622</v>
      </c>
      <c r="H26" s="586">
        <v>37</v>
      </c>
      <c r="I26" s="519"/>
      <c r="J26" s="256"/>
      <c r="K26" s="2">
        <v>13.61</v>
      </c>
      <c r="L26" s="20"/>
      <c r="M26" s="114">
        <f t="shared" si="4"/>
        <v>0</v>
      </c>
      <c r="N26" s="167"/>
      <c r="O26" s="114">
        <f t="shared" si="2"/>
        <v>0</v>
      </c>
      <c r="P26" s="115"/>
      <c r="Q26" s="116"/>
      <c r="R26" s="446"/>
    </row>
    <row r="27" spans="1:18" x14ac:dyDescent="0.25">
      <c r="A27" s="256"/>
      <c r="B27" s="2">
        <v>13.61</v>
      </c>
      <c r="C27" s="20"/>
      <c r="D27" s="583">
        <f t="shared" si="3"/>
        <v>0</v>
      </c>
      <c r="E27" s="584"/>
      <c r="F27" s="583">
        <f t="shared" si="0"/>
        <v>0</v>
      </c>
      <c r="G27" s="585"/>
      <c r="H27" s="586"/>
      <c r="I27" s="519"/>
      <c r="J27" s="256"/>
      <c r="K27" s="2">
        <v>13.61</v>
      </c>
      <c r="L27" s="20"/>
      <c r="M27" s="114">
        <f t="shared" si="4"/>
        <v>0</v>
      </c>
      <c r="N27" s="167"/>
      <c r="O27" s="114">
        <f t="shared" si="2"/>
        <v>0</v>
      </c>
      <c r="P27" s="115"/>
      <c r="Q27" s="116"/>
      <c r="R27" s="446"/>
    </row>
    <row r="28" spans="1:18" x14ac:dyDescent="0.25">
      <c r="A28" s="256"/>
      <c r="B28" s="2">
        <v>13.61</v>
      </c>
      <c r="C28" s="20"/>
      <c r="D28" s="583">
        <f t="shared" si="3"/>
        <v>0</v>
      </c>
      <c r="E28" s="584"/>
      <c r="F28" s="583">
        <f t="shared" si="0"/>
        <v>0</v>
      </c>
      <c r="G28" s="585"/>
      <c r="H28" s="586"/>
      <c r="I28" s="519"/>
      <c r="J28" s="256"/>
      <c r="K28" s="2">
        <v>13.61</v>
      </c>
      <c r="L28" s="20"/>
      <c r="M28" s="114">
        <f t="shared" si="4"/>
        <v>0</v>
      </c>
      <c r="N28" s="167"/>
      <c r="O28" s="114">
        <f t="shared" si="2"/>
        <v>0</v>
      </c>
      <c r="P28" s="115"/>
      <c r="Q28" s="116"/>
      <c r="R28" s="446"/>
    </row>
    <row r="29" spans="1:18" x14ac:dyDescent="0.25">
      <c r="A29" s="256"/>
      <c r="B29" s="2">
        <v>13.61</v>
      </c>
      <c r="C29" s="20"/>
      <c r="D29" s="583">
        <f t="shared" si="3"/>
        <v>0</v>
      </c>
      <c r="E29" s="584"/>
      <c r="F29" s="583">
        <f t="shared" si="0"/>
        <v>0</v>
      </c>
      <c r="G29" s="585"/>
      <c r="H29" s="586"/>
      <c r="I29" s="519"/>
      <c r="J29" s="256"/>
      <c r="K29" s="2">
        <v>13.61</v>
      </c>
      <c r="L29" s="20"/>
      <c r="M29" s="114">
        <f t="shared" si="4"/>
        <v>0</v>
      </c>
      <c r="N29" s="167"/>
      <c r="O29" s="114">
        <f t="shared" si="2"/>
        <v>0</v>
      </c>
      <c r="P29" s="115"/>
      <c r="Q29" s="116"/>
      <c r="R29" s="446"/>
    </row>
    <row r="30" spans="1:18" x14ac:dyDescent="0.25">
      <c r="A30" s="256"/>
      <c r="B30" s="2">
        <v>13.61</v>
      </c>
      <c r="C30" s="20"/>
      <c r="D30" s="583">
        <f t="shared" si="3"/>
        <v>0</v>
      </c>
      <c r="E30" s="584"/>
      <c r="F30" s="583">
        <f t="shared" si="0"/>
        <v>0</v>
      </c>
      <c r="G30" s="585"/>
      <c r="H30" s="586"/>
      <c r="I30" s="519"/>
      <c r="J30" s="256"/>
      <c r="K30" s="2">
        <v>13.61</v>
      </c>
      <c r="L30" s="20"/>
      <c r="M30" s="114">
        <f t="shared" si="4"/>
        <v>0</v>
      </c>
      <c r="N30" s="167"/>
      <c r="O30" s="114">
        <f t="shared" si="2"/>
        <v>0</v>
      </c>
      <c r="P30" s="115"/>
      <c r="Q30" s="116"/>
      <c r="R30" s="446"/>
    </row>
    <row r="31" spans="1:18" x14ac:dyDescent="0.25">
      <c r="A31" s="256"/>
      <c r="B31" s="2">
        <v>13.61</v>
      </c>
      <c r="C31" s="20"/>
      <c r="D31" s="583">
        <f t="shared" si="3"/>
        <v>0</v>
      </c>
      <c r="E31" s="584"/>
      <c r="F31" s="583">
        <f t="shared" si="0"/>
        <v>0</v>
      </c>
      <c r="G31" s="585"/>
      <c r="H31" s="586"/>
      <c r="I31" s="519"/>
      <c r="J31" s="256"/>
      <c r="K31" s="2">
        <v>13.61</v>
      </c>
      <c r="L31" s="20"/>
      <c r="M31" s="114">
        <f t="shared" si="4"/>
        <v>0</v>
      </c>
      <c r="N31" s="167"/>
      <c r="O31" s="114">
        <f t="shared" si="2"/>
        <v>0</v>
      </c>
      <c r="P31" s="115"/>
      <c r="Q31" s="116"/>
      <c r="R31" s="446"/>
    </row>
    <row r="32" spans="1:18" x14ac:dyDescent="0.25">
      <c r="A32" s="256"/>
      <c r="B32" s="2">
        <v>13.61</v>
      </c>
      <c r="C32" s="20"/>
      <c r="D32" s="583">
        <f t="shared" si="3"/>
        <v>0</v>
      </c>
      <c r="E32" s="584"/>
      <c r="F32" s="583">
        <f t="shared" si="0"/>
        <v>0</v>
      </c>
      <c r="G32" s="585"/>
      <c r="H32" s="586"/>
      <c r="I32" s="519"/>
      <c r="J32" s="256"/>
      <c r="K32" s="2">
        <v>13.61</v>
      </c>
      <c r="L32" s="20"/>
      <c r="M32" s="114">
        <f t="shared" si="4"/>
        <v>0</v>
      </c>
      <c r="N32" s="167"/>
      <c r="O32" s="114">
        <f t="shared" si="2"/>
        <v>0</v>
      </c>
      <c r="P32" s="115"/>
      <c r="Q32" s="116"/>
      <c r="R32" s="446"/>
    </row>
    <row r="33" spans="1:18" x14ac:dyDescent="0.25">
      <c r="A33" s="256"/>
      <c r="B33" s="2">
        <v>13.61</v>
      </c>
      <c r="C33" s="20"/>
      <c r="D33" s="583">
        <f t="shared" si="3"/>
        <v>0</v>
      </c>
      <c r="E33" s="584"/>
      <c r="F33" s="583">
        <f t="shared" si="0"/>
        <v>0</v>
      </c>
      <c r="G33" s="585"/>
      <c r="H33" s="586"/>
      <c r="I33" s="519"/>
      <c r="J33" s="256"/>
      <c r="K33" s="2">
        <v>13.61</v>
      </c>
      <c r="L33" s="20"/>
      <c r="M33" s="114">
        <f t="shared" si="4"/>
        <v>0</v>
      </c>
      <c r="N33" s="167"/>
      <c r="O33" s="114">
        <f t="shared" si="2"/>
        <v>0</v>
      </c>
      <c r="P33" s="115"/>
      <c r="Q33" s="116"/>
      <c r="R33" s="446"/>
    </row>
    <row r="34" spans="1:18" x14ac:dyDescent="0.25">
      <c r="A34" s="256"/>
      <c r="B34" s="2">
        <v>13.61</v>
      </c>
      <c r="C34" s="20"/>
      <c r="D34" s="583">
        <f t="shared" si="3"/>
        <v>0</v>
      </c>
      <c r="E34" s="584"/>
      <c r="F34" s="583">
        <f t="shared" si="0"/>
        <v>0</v>
      </c>
      <c r="G34" s="585"/>
      <c r="H34" s="586"/>
      <c r="I34" s="519"/>
      <c r="J34" s="256"/>
      <c r="K34" s="2">
        <v>13.61</v>
      </c>
      <c r="L34" s="20"/>
      <c r="M34" s="114">
        <f t="shared" si="4"/>
        <v>0</v>
      </c>
      <c r="N34" s="167"/>
      <c r="O34" s="114">
        <f t="shared" si="2"/>
        <v>0</v>
      </c>
      <c r="P34" s="115"/>
      <c r="Q34" s="116"/>
      <c r="R34" s="446"/>
    </row>
    <row r="35" spans="1:18" x14ac:dyDescent="0.25">
      <c r="A35" s="256" t="s">
        <v>22</v>
      </c>
      <c r="B35" s="2">
        <v>13.61</v>
      </c>
      <c r="C35" s="20"/>
      <c r="D35" s="583">
        <f t="shared" si="3"/>
        <v>0</v>
      </c>
      <c r="E35" s="584"/>
      <c r="F35" s="583">
        <f t="shared" si="0"/>
        <v>0</v>
      </c>
      <c r="G35" s="585"/>
      <c r="H35" s="586"/>
      <c r="I35" s="519"/>
      <c r="J35" s="256" t="s">
        <v>22</v>
      </c>
      <c r="K35" s="2">
        <v>13.61</v>
      </c>
      <c r="L35" s="20"/>
      <c r="M35" s="114">
        <f t="shared" si="4"/>
        <v>0</v>
      </c>
      <c r="N35" s="167"/>
      <c r="O35" s="114">
        <f t="shared" si="2"/>
        <v>0</v>
      </c>
      <c r="P35" s="115"/>
      <c r="Q35" s="116"/>
      <c r="R35" s="446"/>
    </row>
    <row r="36" spans="1:18" x14ac:dyDescent="0.25">
      <c r="A36" s="257"/>
      <c r="B36" s="2">
        <v>13.61</v>
      </c>
      <c r="C36" s="20"/>
      <c r="D36" s="583">
        <f t="shared" si="3"/>
        <v>0</v>
      </c>
      <c r="E36" s="584"/>
      <c r="F36" s="583">
        <f t="shared" si="0"/>
        <v>0</v>
      </c>
      <c r="G36" s="585"/>
      <c r="H36" s="586"/>
      <c r="I36" s="519"/>
      <c r="J36" s="257"/>
      <c r="K36" s="2">
        <v>13.61</v>
      </c>
      <c r="L36" s="20"/>
      <c r="M36" s="114">
        <f t="shared" si="4"/>
        <v>0</v>
      </c>
      <c r="N36" s="167"/>
      <c r="O36" s="114">
        <f t="shared" si="2"/>
        <v>0</v>
      </c>
      <c r="P36" s="115"/>
      <c r="Q36" s="116"/>
      <c r="R36" s="446"/>
    </row>
    <row r="37" spans="1:18" x14ac:dyDescent="0.25">
      <c r="A37" s="256"/>
      <c r="B37" s="2">
        <v>13.61</v>
      </c>
      <c r="C37" s="20"/>
      <c r="D37" s="583">
        <f t="shared" si="3"/>
        <v>0</v>
      </c>
      <c r="E37" s="584"/>
      <c r="F37" s="583">
        <f t="shared" si="0"/>
        <v>0</v>
      </c>
      <c r="G37" s="585"/>
      <c r="H37" s="586"/>
      <c r="I37" s="519"/>
      <c r="J37" s="256"/>
      <c r="K37" s="2">
        <v>13.61</v>
      </c>
      <c r="L37" s="20"/>
      <c r="M37" s="114">
        <f t="shared" si="4"/>
        <v>0</v>
      </c>
      <c r="N37" s="167"/>
      <c r="O37" s="114">
        <f t="shared" si="2"/>
        <v>0</v>
      </c>
      <c r="P37" s="115"/>
      <c r="Q37" s="116"/>
      <c r="R37" s="446"/>
    </row>
    <row r="38" spans="1:18" x14ac:dyDescent="0.25">
      <c r="A38" s="256"/>
      <c r="B38" s="2">
        <v>13.61</v>
      </c>
      <c r="C38" s="20"/>
      <c r="D38" s="583">
        <f t="shared" si="3"/>
        <v>0</v>
      </c>
      <c r="E38" s="584"/>
      <c r="F38" s="583">
        <f t="shared" si="0"/>
        <v>0</v>
      </c>
      <c r="G38" s="585"/>
      <c r="H38" s="586"/>
      <c r="I38" s="519"/>
      <c r="J38" s="256"/>
      <c r="K38" s="2">
        <v>13.61</v>
      </c>
      <c r="L38" s="20"/>
      <c r="M38" s="114">
        <f t="shared" si="4"/>
        <v>0</v>
      </c>
      <c r="N38" s="167"/>
      <c r="O38" s="114">
        <f t="shared" si="2"/>
        <v>0</v>
      </c>
      <c r="P38" s="115"/>
      <c r="Q38" s="116"/>
      <c r="R38" s="446"/>
    </row>
    <row r="39" spans="1:18" x14ac:dyDescent="0.25">
      <c r="A39" s="256"/>
      <c r="B39" s="2">
        <v>13.61</v>
      </c>
      <c r="C39" s="20"/>
      <c r="D39" s="583">
        <f t="shared" si="3"/>
        <v>0</v>
      </c>
      <c r="E39" s="584"/>
      <c r="F39" s="583">
        <f t="shared" si="0"/>
        <v>0</v>
      </c>
      <c r="G39" s="585"/>
      <c r="H39" s="586"/>
      <c r="J39" s="256"/>
      <c r="K39" s="2">
        <v>13.61</v>
      </c>
      <c r="L39" s="20"/>
      <c r="M39" s="114">
        <f t="shared" si="4"/>
        <v>0</v>
      </c>
      <c r="N39" s="167"/>
      <c r="O39" s="114">
        <f t="shared" si="2"/>
        <v>0</v>
      </c>
      <c r="P39" s="115"/>
      <c r="Q39" s="116"/>
      <c r="R39" s="446"/>
    </row>
    <row r="40" spans="1:18" x14ac:dyDescent="0.25">
      <c r="A40" s="256"/>
      <c r="B40" s="2">
        <v>13.61</v>
      </c>
      <c r="C40" s="20"/>
      <c r="D40" s="583">
        <f t="shared" si="3"/>
        <v>0</v>
      </c>
      <c r="E40" s="584"/>
      <c r="F40" s="583">
        <f t="shared" si="0"/>
        <v>0</v>
      </c>
      <c r="G40" s="585"/>
      <c r="H40" s="586"/>
      <c r="J40" s="256"/>
      <c r="K40" s="2">
        <v>13.61</v>
      </c>
      <c r="L40" s="20"/>
      <c r="M40" s="114">
        <f t="shared" si="4"/>
        <v>0</v>
      </c>
      <c r="N40" s="167"/>
      <c r="O40" s="114">
        <f t="shared" si="2"/>
        <v>0</v>
      </c>
      <c r="P40" s="115"/>
      <c r="Q40" s="116"/>
      <c r="R40" s="446"/>
    </row>
    <row r="41" spans="1:18" x14ac:dyDescent="0.25">
      <c r="A41" s="256"/>
      <c r="B41" s="2">
        <v>13.61</v>
      </c>
      <c r="C41" s="20"/>
      <c r="D41" s="583">
        <f t="shared" si="3"/>
        <v>0</v>
      </c>
      <c r="E41" s="584"/>
      <c r="F41" s="583">
        <f t="shared" si="0"/>
        <v>0</v>
      </c>
      <c r="G41" s="585"/>
      <c r="H41" s="586"/>
      <c r="J41" s="256"/>
      <c r="K41" s="2">
        <v>13.61</v>
      </c>
      <c r="L41" s="20"/>
      <c r="M41" s="114">
        <f t="shared" si="4"/>
        <v>0</v>
      </c>
      <c r="N41" s="167"/>
      <c r="O41" s="114">
        <f t="shared" si="2"/>
        <v>0</v>
      </c>
      <c r="P41" s="115"/>
      <c r="Q41" s="116"/>
      <c r="R41" s="446"/>
    </row>
    <row r="42" spans="1:18" x14ac:dyDescent="0.25">
      <c r="A42" s="256"/>
      <c r="B42" s="2">
        <v>13.61</v>
      </c>
      <c r="C42" s="20"/>
      <c r="D42" s="583">
        <f t="shared" si="3"/>
        <v>0</v>
      </c>
      <c r="E42" s="584"/>
      <c r="F42" s="583">
        <f t="shared" si="0"/>
        <v>0</v>
      </c>
      <c r="G42" s="585"/>
      <c r="H42" s="586"/>
      <c r="J42" s="256"/>
      <c r="K42" s="2">
        <v>13.61</v>
      </c>
      <c r="L42" s="20"/>
      <c r="M42" s="114">
        <f t="shared" si="4"/>
        <v>0</v>
      </c>
      <c r="N42" s="167"/>
      <c r="O42" s="114">
        <f t="shared" si="2"/>
        <v>0</v>
      </c>
      <c r="P42" s="115"/>
      <c r="Q42" s="116"/>
      <c r="R42" s="446"/>
    </row>
    <row r="43" spans="1:18" x14ac:dyDescent="0.25">
      <c r="A43" s="256"/>
      <c r="B43" s="2">
        <v>13.61</v>
      </c>
      <c r="C43" s="20"/>
      <c r="D43" s="583">
        <f t="shared" si="3"/>
        <v>0</v>
      </c>
      <c r="E43" s="584"/>
      <c r="F43" s="583">
        <f t="shared" si="0"/>
        <v>0</v>
      </c>
      <c r="G43" s="585"/>
      <c r="H43" s="586"/>
      <c r="J43" s="256"/>
      <c r="K43" s="2">
        <v>13.61</v>
      </c>
      <c r="L43" s="20"/>
      <c r="M43" s="114">
        <f t="shared" si="4"/>
        <v>0</v>
      </c>
      <c r="N43" s="167"/>
      <c r="O43" s="114">
        <f t="shared" si="2"/>
        <v>0</v>
      </c>
      <c r="P43" s="115"/>
      <c r="Q43" s="116"/>
      <c r="R43" s="446"/>
    </row>
    <row r="44" spans="1:18" x14ac:dyDescent="0.25">
      <c r="A44" s="256"/>
      <c r="B44" s="2">
        <v>13.61</v>
      </c>
      <c r="C44" s="20"/>
      <c r="D44" s="583">
        <f t="shared" si="3"/>
        <v>0</v>
      </c>
      <c r="E44" s="584"/>
      <c r="F44" s="583">
        <f t="shared" si="0"/>
        <v>0</v>
      </c>
      <c r="G44" s="585"/>
      <c r="H44" s="586"/>
      <c r="J44" s="256"/>
      <c r="K44" s="2">
        <v>13.61</v>
      </c>
      <c r="L44" s="20"/>
      <c r="M44" s="114">
        <f t="shared" si="4"/>
        <v>0</v>
      </c>
      <c r="N44" s="167"/>
      <c r="O44" s="114">
        <f t="shared" si="2"/>
        <v>0</v>
      </c>
      <c r="P44" s="115"/>
      <c r="Q44" s="116"/>
      <c r="R44" s="446"/>
    </row>
    <row r="45" spans="1:18" x14ac:dyDescent="0.25">
      <c r="A45" s="256"/>
      <c r="B45" s="2">
        <v>13.61</v>
      </c>
      <c r="C45" s="20"/>
      <c r="D45" s="583">
        <f t="shared" si="3"/>
        <v>0</v>
      </c>
      <c r="E45" s="584"/>
      <c r="F45" s="583">
        <f t="shared" si="0"/>
        <v>0</v>
      </c>
      <c r="G45" s="585"/>
      <c r="H45" s="586"/>
      <c r="J45" s="256"/>
      <c r="K45" s="2">
        <v>13.61</v>
      </c>
      <c r="L45" s="20"/>
      <c r="M45" s="114">
        <f t="shared" si="4"/>
        <v>0</v>
      </c>
      <c r="N45" s="167"/>
      <c r="O45" s="114">
        <f t="shared" si="2"/>
        <v>0</v>
      </c>
      <c r="P45" s="115"/>
      <c r="Q45" s="116"/>
      <c r="R45" s="446"/>
    </row>
    <row r="46" spans="1:18" x14ac:dyDescent="0.25">
      <c r="A46" s="256"/>
      <c r="B46" s="2">
        <v>13.61</v>
      </c>
      <c r="C46" s="20"/>
      <c r="D46" s="583">
        <f t="shared" si="3"/>
        <v>0</v>
      </c>
      <c r="E46" s="584"/>
      <c r="F46" s="583">
        <f t="shared" si="0"/>
        <v>0</v>
      </c>
      <c r="G46" s="585"/>
      <c r="H46" s="586"/>
      <c r="J46" s="256"/>
      <c r="K46" s="2">
        <v>13.61</v>
      </c>
      <c r="L46" s="20"/>
      <c r="M46" s="114">
        <f t="shared" si="4"/>
        <v>0</v>
      </c>
      <c r="N46" s="167"/>
      <c r="O46" s="114">
        <f t="shared" si="2"/>
        <v>0</v>
      </c>
      <c r="P46" s="115"/>
      <c r="Q46" s="116"/>
      <c r="R46" s="446"/>
    </row>
    <row r="47" spans="1:18" x14ac:dyDescent="0.25">
      <c r="A47" s="256"/>
      <c r="B47" s="2">
        <v>13.61</v>
      </c>
      <c r="C47" s="20"/>
      <c r="D47" s="583">
        <f t="shared" si="3"/>
        <v>0</v>
      </c>
      <c r="E47" s="584"/>
      <c r="F47" s="583">
        <f t="shared" si="0"/>
        <v>0</v>
      </c>
      <c r="G47" s="585"/>
      <c r="H47" s="586"/>
      <c r="J47" s="256"/>
      <c r="K47" s="2">
        <v>13.61</v>
      </c>
      <c r="L47" s="20"/>
      <c r="M47" s="114">
        <f t="shared" si="4"/>
        <v>0</v>
      </c>
      <c r="N47" s="167"/>
      <c r="O47" s="114">
        <f t="shared" si="2"/>
        <v>0</v>
      </c>
      <c r="P47" s="115"/>
      <c r="Q47" s="116"/>
      <c r="R47" s="446"/>
    </row>
    <row r="48" spans="1:18" x14ac:dyDescent="0.25">
      <c r="A48" s="256"/>
      <c r="B48" s="2">
        <v>13.61</v>
      </c>
      <c r="C48" s="20"/>
      <c r="D48" s="583">
        <f t="shared" si="3"/>
        <v>0</v>
      </c>
      <c r="E48" s="584"/>
      <c r="F48" s="583">
        <f t="shared" si="0"/>
        <v>0</v>
      </c>
      <c r="G48" s="585"/>
      <c r="H48" s="586"/>
      <c r="J48" s="256"/>
      <c r="K48" s="2">
        <v>13.61</v>
      </c>
      <c r="L48" s="20"/>
      <c r="M48" s="114">
        <f t="shared" si="4"/>
        <v>0</v>
      </c>
      <c r="N48" s="167"/>
      <c r="O48" s="114">
        <f t="shared" si="2"/>
        <v>0</v>
      </c>
      <c r="P48" s="115"/>
      <c r="Q48" s="116"/>
      <c r="R48" s="446"/>
    </row>
    <row r="49" spans="1:18" x14ac:dyDescent="0.25">
      <c r="A49" s="256"/>
      <c r="B49" s="2">
        <v>13.61</v>
      </c>
      <c r="C49" s="20"/>
      <c r="D49" s="583">
        <f t="shared" si="3"/>
        <v>0</v>
      </c>
      <c r="E49" s="584"/>
      <c r="F49" s="583">
        <f t="shared" si="0"/>
        <v>0</v>
      </c>
      <c r="G49" s="585"/>
      <c r="H49" s="586"/>
      <c r="J49" s="256"/>
      <c r="K49" s="2">
        <v>13.61</v>
      </c>
      <c r="L49" s="20"/>
      <c r="M49" s="114">
        <f t="shared" si="4"/>
        <v>0</v>
      </c>
      <c r="N49" s="167"/>
      <c r="O49" s="114">
        <f t="shared" si="2"/>
        <v>0</v>
      </c>
      <c r="P49" s="115"/>
      <c r="Q49" s="116"/>
      <c r="R49" s="446"/>
    </row>
    <row r="50" spans="1:18" x14ac:dyDescent="0.25">
      <c r="A50" s="256"/>
      <c r="B50" s="2">
        <v>13.61</v>
      </c>
      <c r="C50" s="20"/>
      <c r="D50" s="583">
        <f t="shared" si="3"/>
        <v>0</v>
      </c>
      <c r="E50" s="584"/>
      <c r="F50" s="583">
        <f t="shared" si="0"/>
        <v>0</v>
      </c>
      <c r="G50" s="585"/>
      <c r="H50" s="586"/>
      <c r="J50" s="256"/>
      <c r="K50" s="2">
        <v>13.61</v>
      </c>
      <c r="L50" s="20"/>
      <c r="M50" s="114">
        <f t="shared" si="4"/>
        <v>0</v>
      </c>
      <c r="N50" s="167"/>
      <c r="O50" s="114">
        <f t="shared" si="2"/>
        <v>0</v>
      </c>
      <c r="P50" s="115"/>
      <c r="Q50" s="116"/>
      <c r="R50" s="446"/>
    </row>
    <row r="51" spans="1:18" x14ac:dyDescent="0.25">
      <c r="A51" s="256"/>
      <c r="B51" s="2">
        <v>13.61</v>
      </c>
      <c r="C51" s="20"/>
      <c r="D51" s="583">
        <f t="shared" si="3"/>
        <v>0</v>
      </c>
      <c r="E51" s="584"/>
      <c r="F51" s="583">
        <f t="shared" si="0"/>
        <v>0</v>
      </c>
      <c r="G51" s="585"/>
      <c r="H51" s="586"/>
      <c r="J51" s="256"/>
      <c r="K51" s="2">
        <v>13.61</v>
      </c>
      <c r="L51" s="20"/>
      <c r="M51" s="114">
        <f t="shared" si="4"/>
        <v>0</v>
      </c>
      <c r="N51" s="167"/>
      <c r="O51" s="114">
        <f t="shared" si="2"/>
        <v>0</v>
      </c>
      <c r="P51" s="115"/>
      <c r="Q51" s="116"/>
      <c r="R51" s="446"/>
    </row>
    <row r="52" spans="1:18" x14ac:dyDescent="0.25">
      <c r="A52" s="256"/>
      <c r="B52" s="2">
        <v>13.61</v>
      </c>
      <c r="C52" s="20"/>
      <c r="D52" s="583">
        <f t="shared" si="3"/>
        <v>0</v>
      </c>
      <c r="E52" s="584"/>
      <c r="F52" s="583">
        <f t="shared" si="0"/>
        <v>0</v>
      </c>
      <c r="G52" s="585"/>
      <c r="H52" s="586"/>
      <c r="J52" s="256"/>
      <c r="K52" s="2">
        <v>13.61</v>
      </c>
      <c r="L52" s="20"/>
      <c r="M52" s="114">
        <f t="shared" si="4"/>
        <v>0</v>
      </c>
      <c r="N52" s="167"/>
      <c r="O52" s="114">
        <f t="shared" si="2"/>
        <v>0</v>
      </c>
      <c r="P52" s="115"/>
      <c r="Q52" s="116"/>
      <c r="R52" s="446"/>
    </row>
    <row r="53" spans="1:18" x14ac:dyDescent="0.25">
      <c r="A53" s="256"/>
      <c r="B53" s="2">
        <v>13.61</v>
      </c>
      <c r="C53" s="20"/>
      <c r="D53" s="583">
        <f t="shared" si="3"/>
        <v>0</v>
      </c>
      <c r="E53" s="584"/>
      <c r="F53" s="583">
        <f t="shared" si="0"/>
        <v>0</v>
      </c>
      <c r="G53" s="585"/>
      <c r="H53" s="586"/>
      <c r="J53" s="256"/>
      <c r="K53" s="2">
        <v>13.61</v>
      </c>
      <c r="L53" s="20"/>
      <c r="M53" s="114">
        <f t="shared" si="4"/>
        <v>0</v>
      </c>
      <c r="N53" s="167"/>
      <c r="O53" s="114">
        <f t="shared" si="2"/>
        <v>0</v>
      </c>
      <c r="P53" s="115"/>
      <c r="Q53" s="116"/>
      <c r="R53" s="446"/>
    </row>
    <row r="54" spans="1:18" x14ac:dyDescent="0.25">
      <c r="A54" s="256"/>
      <c r="B54" s="2">
        <v>13.61</v>
      </c>
      <c r="C54" s="20"/>
      <c r="D54" s="583">
        <f t="shared" si="3"/>
        <v>0</v>
      </c>
      <c r="E54" s="584"/>
      <c r="F54" s="583">
        <f t="shared" si="0"/>
        <v>0</v>
      </c>
      <c r="G54" s="585"/>
      <c r="H54" s="586"/>
      <c r="J54" s="256"/>
      <c r="K54" s="2">
        <v>13.61</v>
      </c>
      <c r="L54" s="20"/>
      <c r="M54" s="114">
        <f t="shared" si="4"/>
        <v>0</v>
      </c>
      <c r="N54" s="167"/>
      <c r="O54" s="114">
        <f t="shared" si="2"/>
        <v>0</v>
      </c>
      <c r="P54" s="115"/>
      <c r="Q54" s="116"/>
      <c r="R54" s="446"/>
    </row>
    <row r="55" spans="1:18" x14ac:dyDescent="0.25">
      <c r="A55" s="256"/>
      <c r="B55" s="2">
        <v>13.61</v>
      </c>
      <c r="C55" s="20"/>
      <c r="D55" s="583">
        <f t="shared" si="3"/>
        <v>0</v>
      </c>
      <c r="E55" s="584"/>
      <c r="F55" s="583">
        <f t="shared" si="0"/>
        <v>0</v>
      </c>
      <c r="G55" s="585"/>
      <c r="H55" s="586"/>
      <c r="J55" s="256"/>
      <c r="K55" s="2">
        <v>13.61</v>
      </c>
      <c r="L55" s="20"/>
      <c r="M55" s="114">
        <f t="shared" si="4"/>
        <v>0</v>
      </c>
      <c r="N55" s="167"/>
      <c r="O55" s="114">
        <f t="shared" si="2"/>
        <v>0</v>
      </c>
      <c r="P55" s="115"/>
      <c r="Q55" s="116"/>
      <c r="R55" s="446"/>
    </row>
    <row r="56" spans="1:18" x14ac:dyDescent="0.25">
      <c r="A56" s="256"/>
      <c r="B56" s="2">
        <v>13.61</v>
      </c>
      <c r="C56" s="20"/>
      <c r="D56" s="583">
        <f t="shared" si="3"/>
        <v>0</v>
      </c>
      <c r="E56" s="584"/>
      <c r="F56" s="583">
        <f t="shared" si="0"/>
        <v>0</v>
      </c>
      <c r="G56" s="585"/>
      <c r="H56" s="586"/>
      <c r="J56" s="256"/>
      <c r="K56" s="2">
        <v>13.61</v>
      </c>
      <c r="L56" s="20"/>
      <c r="M56" s="114">
        <f t="shared" si="4"/>
        <v>0</v>
      </c>
      <c r="N56" s="167"/>
      <c r="O56" s="114">
        <f t="shared" si="2"/>
        <v>0</v>
      </c>
      <c r="P56" s="115"/>
      <c r="Q56" s="116"/>
      <c r="R56" s="446"/>
    </row>
    <row r="57" spans="1:18" x14ac:dyDescent="0.25">
      <c r="A57" s="256"/>
      <c r="B57" s="2">
        <v>13.61</v>
      </c>
      <c r="C57" s="20"/>
      <c r="D57" s="583">
        <f t="shared" si="3"/>
        <v>0</v>
      </c>
      <c r="E57" s="584"/>
      <c r="F57" s="583">
        <f t="shared" si="0"/>
        <v>0</v>
      </c>
      <c r="G57" s="585"/>
      <c r="H57" s="586"/>
      <c r="J57" s="256"/>
      <c r="K57" s="2">
        <v>13.61</v>
      </c>
      <c r="L57" s="20"/>
      <c r="M57" s="114">
        <f t="shared" si="4"/>
        <v>0</v>
      </c>
      <c r="N57" s="167"/>
      <c r="O57" s="114">
        <f t="shared" si="2"/>
        <v>0</v>
      </c>
      <c r="P57" s="115"/>
      <c r="Q57" s="116"/>
      <c r="R57" s="446"/>
    </row>
    <row r="58" spans="1:18" x14ac:dyDescent="0.25">
      <c r="A58" s="256"/>
      <c r="B58" s="2">
        <v>13.61</v>
      </c>
      <c r="C58" s="20"/>
      <c r="D58" s="583">
        <f t="shared" si="3"/>
        <v>0</v>
      </c>
      <c r="E58" s="584"/>
      <c r="F58" s="583">
        <f t="shared" si="0"/>
        <v>0</v>
      </c>
      <c r="G58" s="585"/>
      <c r="H58" s="586"/>
      <c r="J58" s="256"/>
      <c r="K58" s="2">
        <v>13.61</v>
      </c>
      <c r="L58" s="20"/>
      <c r="M58" s="114">
        <f t="shared" si="4"/>
        <v>0</v>
      </c>
      <c r="N58" s="167"/>
      <c r="O58" s="114">
        <f t="shared" si="2"/>
        <v>0</v>
      </c>
      <c r="P58" s="115"/>
      <c r="Q58" s="116"/>
      <c r="R58" s="446"/>
    </row>
    <row r="59" spans="1:18" x14ac:dyDescent="0.25">
      <c r="A59" s="256"/>
      <c r="B59" s="2">
        <v>13.61</v>
      </c>
      <c r="C59" s="20"/>
      <c r="D59" s="583">
        <f t="shared" si="3"/>
        <v>0</v>
      </c>
      <c r="E59" s="584"/>
      <c r="F59" s="583">
        <f t="shared" si="0"/>
        <v>0</v>
      </c>
      <c r="G59" s="585"/>
      <c r="H59" s="586"/>
      <c r="J59" s="256"/>
      <c r="K59" s="2">
        <v>13.61</v>
      </c>
      <c r="L59" s="20"/>
      <c r="M59" s="114">
        <f t="shared" si="4"/>
        <v>0</v>
      </c>
      <c r="N59" s="167"/>
      <c r="O59" s="114">
        <f t="shared" si="2"/>
        <v>0</v>
      </c>
      <c r="P59" s="115"/>
      <c r="Q59" s="116"/>
      <c r="R59" s="446"/>
    </row>
    <row r="60" spans="1:18" x14ac:dyDescent="0.25">
      <c r="A60" s="256"/>
      <c r="B60" s="2">
        <v>13.61</v>
      </c>
      <c r="C60" s="20"/>
      <c r="D60" s="583">
        <f t="shared" si="3"/>
        <v>0</v>
      </c>
      <c r="E60" s="584"/>
      <c r="F60" s="583">
        <f t="shared" si="0"/>
        <v>0</v>
      </c>
      <c r="G60" s="585"/>
      <c r="H60" s="586"/>
      <c r="J60" s="256"/>
      <c r="K60" s="2">
        <v>13.61</v>
      </c>
      <c r="L60" s="20"/>
      <c r="M60" s="114">
        <f t="shared" si="4"/>
        <v>0</v>
      </c>
      <c r="N60" s="167"/>
      <c r="O60" s="114">
        <f t="shared" si="2"/>
        <v>0</v>
      </c>
      <c r="P60" s="115"/>
      <c r="Q60" s="116"/>
      <c r="R60" s="446"/>
    </row>
    <row r="61" spans="1:18" x14ac:dyDescent="0.25">
      <c r="A61" s="256"/>
      <c r="B61" s="2">
        <v>13.61</v>
      </c>
      <c r="C61" s="20"/>
      <c r="D61" s="583">
        <f t="shared" si="3"/>
        <v>0</v>
      </c>
      <c r="E61" s="584"/>
      <c r="F61" s="583">
        <f t="shared" si="0"/>
        <v>0</v>
      </c>
      <c r="G61" s="585"/>
      <c r="H61" s="586"/>
      <c r="J61" s="256"/>
      <c r="K61" s="2">
        <v>13.61</v>
      </c>
      <c r="L61" s="20"/>
      <c r="M61" s="114">
        <f t="shared" si="4"/>
        <v>0</v>
      </c>
      <c r="N61" s="167"/>
      <c r="O61" s="114">
        <f t="shared" si="2"/>
        <v>0</v>
      </c>
      <c r="P61" s="115"/>
      <c r="Q61" s="116"/>
      <c r="R61" s="446"/>
    </row>
    <row r="62" spans="1:18" x14ac:dyDescent="0.25">
      <c r="A62" s="256"/>
      <c r="B62" s="2">
        <v>13.61</v>
      </c>
      <c r="C62" s="20"/>
      <c r="D62" s="583">
        <f t="shared" si="3"/>
        <v>0</v>
      </c>
      <c r="E62" s="584"/>
      <c r="F62" s="583">
        <f t="shared" si="0"/>
        <v>0</v>
      </c>
      <c r="G62" s="585"/>
      <c r="H62" s="586"/>
      <c r="J62" s="256"/>
      <c r="K62" s="2">
        <v>13.61</v>
      </c>
      <c r="L62" s="20"/>
      <c r="M62" s="114">
        <f t="shared" si="4"/>
        <v>0</v>
      </c>
      <c r="N62" s="167"/>
      <c r="O62" s="114">
        <f t="shared" si="2"/>
        <v>0</v>
      </c>
      <c r="P62" s="115"/>
      <c r="Q62" s="116"/>
      <c r="R62" s="446"/>
    </row>
    <row r="63" spans="1:18" x14ac:dyDescent="0.25">
      <c r="A63" s="256"/>
      <c r="B63" s="2">
        <v>13.61</v>
      </c>
      <c r="C63" s="20"/>
      <c r="D63" s="583">
        <f t="shared" si="3"/>
        <v>0</v>
      </c>
      <c r="E63" s="584"/>
      <c r="F63" s="583">
        <f t="shared" si="0"/>
        <v>0</v>
      </c>
      <c r="G63" s="585"/>
      <c r="H63" s="586"/>
      <c r="J63" s="256"/>
      <c r="K63" s="2">
        <v>13.61</v>
      </c>
      <c r="L63" s="20"/>
      <c r="M63" s="114">
        <f t="shared" si="4"/>
        <v>0</v>
      </c>
      <c r="N63" s="167"/>
      <c r="O63" s="114">
        <f t="shared" si="2"/>
        <v>0</v>
      </c>
      <c r="P63" s="115"/>
      <c r="Q63" s="116"/>
      <c r="R63" s="446"/>
    </row>
    <row r="64" spans="1:18" x14ac:dyDescent="0.25">
      <c r="A64" s="256"/>
      <c r="B64" s="2">
        <v>13.61</v>
      </c>
      <c r="C64" s="20"/>
      <c r="D64" s="583">
        <f t="shared" si="3"/>
        <v>0</v>
      </c>
      <c r="E64" s="584"/>
      <c r="F64" s="583">
        <f t="shared" si="0"/>
        <v>0</v>
      </c>
      <c r="G64" s="585"/>
      <c r="H64" s="586"/>
      <c r="J64" s="256"/>
      <c r="K64" s="2">
        <v>13.61</v>
      </c>
      <c r="L64" s="20"/>
      <c r="M64" s="114">
        <f t="shared" si="4"/>
        <v>0</v>
      </c>
      <c r="N64" s="167"/>
      <c r="O64" s="114">
        <f t="shared" si="2"/>
        <v>0</v>
      </c>
      <c r="P64" s="115"/>
      <c r="Q64" s="116"/>
      <c r="R64" s="446"/>
    </row>
    <row r="65" spans="1:18" x14ac:dyDescent="0.25">
      <c r="A65" s="256"/>
      <c r="B65" s="2">
        <v>13.61</v>
      </c>
      <c r="C65" s="20"/>
      <c r="D65" s="583">
        <f t="shared" si="3"/>
        <v>0</v>
      </c>
      <c r="E65" s="584"/>
      <c r="F65" s="583">
        <f t="shared" si="0"/>
        <v>0</v>
      </c>
      <c r="G65" s="585"/>
      <c r="H65" s="586"/>
      <c r="J65" s="256"/>
      <c r="K65" s="2">
        <v>13.61</v>
      </c>
      <c r="L65" s="20"/>
      <c r="M65" s="114">
        <f t="shared" si="4"/>
        <v>0</v>
      </c>
      <c r="N65" s="167"/>
      <c r="O65" s="114">
        <f t="shared" si="2"/>
        <v>0</v>
      </c>
      <c r="P65" s="115"/>
      <c r="Q65" s="116"/>
      <c r="R65" s="446"/>
    </row>
    <row r="66" spans="1:18" x14ac:dyDescent="0.25">
      <c r="A66" s="256"/>
      <c r="B66" s="2">
        <v>13.61</v>
      </c>
      <c r="C66" s="20"/>
      <c r="D66" s="583">
        <f t="shared" si="3"/>
        <v>0</v>
      </c>
      <c r="E66" s="584"/>
      <c r="F66" s="583">
        <f t="shared" si="0"/>
        <v>0</v>
      </c>
      <c r="G66" s="585"/>
      <c r="H66" s="586"/>
      <c r="J66" s="256"/>
      <c r="K66" s="2">
        <v>13.61</v>
      </c>
      <c r="L66" s="20"/>
      <c r="M66" s="114">
        <f t="shared" si="4"/>
        <v>0</v>
      </c>
      <c r="N66" s="167"/>
      <c r="O66" s="114">
        <f t="shared" si="2"/>
        <v>0</v>
      </c>
      <c r="P66" s="115"/>
      <c r="Q66" s="116"/>
      <c r="R66" s="446"/>
    </row>
    <row r="67" spans="1:18" x14ac:dyDescent="0.25">
      <c r="A67" s="256"/>
      <c r="B67" s="2">
        <v>13.61</v>
      </c>
      <c r="C67" s="20"/>
      <c r="D67" s="583">
        <f t="shared" si="3"/>
        <v>0</v>
      </c>
      <c r="E67" s="584"/>
      <c r="F67" s="583">
        <f t="shared" si="0"/>
        <v>0</v>
      </c>
      <c r="G67" s="585"/>
      <c r="H67" s="586"/>
      <c r="J67" s="256"/>
      <c r="K67" s="2">
        <v>13.61</v>
      </c>
      <c r="L67" s="20"/>
      <c r="M67" s="114">
        <f t="shared" si="4"/>
        <v>0</v>
      </c>
      <c r="N67" s="167"/>
      <c r="O67" s="114">
        <f t="shared" si="2"/>
        <v>0</v>
      </c>
      <c r="P67" s="115"/>
      <c r="Q67" s="116"/>
      <c r="R67" s="446"/>
    </row>
    <row r="68" spans="1:18" x14ac:dyDescent="0.25">
      <c r="A68" s="256"/>
      <c r="B68" s="7"/>
      <c r="C68" s="20"/>
      <c r="D68" s="583">
        <f t="shared" si="3"/>
        <v>0</v>
      </c>
      <c r="E68" s="584"/>
      <c r="F68" s="583">
        <f t="shared" si="0"/>
        <v>0</v>
      </c>
      <c r="G68" s="585"/>
      <c r="H68" s="586"/>
      <c r="J68" s="256"/>
      <c r="K68" s="7"/>
      <c r="L68" s="20"/>
      <c r="M68" s="114">
        <f t="shared" si="4"/>
        <v>0</v>
      </c>
      <c r="N68" s="167"/>
      <c r="O68" s="114">
        <f t="shared" si="2"/>
        <v>0</v>
      </c>
      <c r="P68" s="115"/>
      <c r="Q68" s="116"/>
      <c r="R68" s="446"/>
    </row>
    <row r="69" spans="1:18" x14ac:dyDescent="0.25">
      <c r="A69" s="256"/>
      <c r="B69" s="7"/>
      <c r="C69" s="20"/>
      <c r="D69" s="583"/>
      <c r="E69" s="584"/>
      <c r="F69" s="583">
        <f t="shared" si="0"/>
        <v>0</v>
      </c>
      <c r="G69" s="585"/>
      <c r="H69" s="586"/>
      <c r="J69" s="256"/>
      <c r="K69" s="7"/>
      <c r="L69" s="20"/>
      <c r="M69" s="114"/>
      <c r="N69" s="167"/>
      <c r="O69" s="114">
        <f t="shared" si="2"/>
        <v>0</v>
      </c>
      <c r="P69" s="115"/>
      <c r="Q69" s="116"/>
      <c r="R69" s="446"/>
    </row>
    <row r="70" spans="1:18" x14ac:dyDescent="0.25">
      <c r="A70" s="256"/>
      <c r="B70" s="7"/>
      <c r="C70" s="20"/>
      <c r="D70" s="583"/>
      <c r="E70" s="584"/>
      <c r="F70" s="583">
        <f t="shared" si="0"/>
        <v>0</v>
      </c>
      <c r="G70" s="585"/>
      <c r="H70" s="586"/>
      <c r="J70" s="256"/>
      <c r="K70" s="7"/>
      <c r="L70" s="20"/>
      <c r="M70" s="114"/>
      <c r="N70" s="167"/>
      <c r="O70" s="114">
        <f t="shared" si="2"/>
        <v>0</v>
      </c>
      <c r="P70" s="115"/>
      <c r="Q70" s="116"/>
      <c r="R70" s="446"/>
    </row>
    <row r="71" spans="1:18" x14ac:dyDescent="0.25">
      <c r="A71" s="256"/>
      <c r="B71" s="7"/>
      <c r="C71" s="20"/>
      <c r="D71" s="583"/>
      <c r="E71" s="584"/>
      <c r="F71" s="583">
        <f t="shared" si="0"/>
        <v>0</v>
      </c>
      <c r="G71" s="585"/>
      <c r="H71" s="586"/>
      <c r="J71" s="256"/>
      <c r="K71" s="7"/>
      <c r="L71" s="20"/>
      <c r="M71" s="114"/>
      <c r="N71" s="167"/>
      <c r="O71" s="114">
        <f t="shared" si="2"/>
        <v>0</v>
      </c>
      <c r="P71" s="115"/>
      <c r="Q71" s="116"/>
      <c r="R71" s="446"/>
    </row>
    <row r="72" spans="1:18" x14ac:dyDescent="0.25">
      <c r="A72" s="256"/>
      <c r="B72" s="7"/>
      <c r="C72" s="20"/>
      <c r="D72" s="583"/>
      <c r="E72" s="584"/>
      <c r="F72" s="583">
        <f t="shared" si="0"/>
        <v>0</v>
      </c>
      <c r="G72" s="585"/>
      <c r="H72" s="586"/>
      <c r="J72" s="256"/>
      <c r="K72" s="7"/>
      <c r="L72" s="20"/>
      <c r="M72" s="114"/>
      <c r="N72" s="167"/>
      <c r="O72" s="114">
        <f t="shared" si="2"/>
        <v>0</v>
      </c>
      <c r="P72" s="115"/>
      <c r="Q72" s="116"/>
      <c r="R72" s="446"/>
    </row>
    <row r="73" spans="1:18" x14ac:dyDescent="0.25">
      <c r="A73" s="256"/>
      <c r="B73" s="7"/>
      <c r="C73" s="20"/>
      <c r="D73" s="583"/>
      <c r="E73" s="584"/>
      <c r="F73" s="583">
        <f t="shared" ref="F73:F75" si="5">D73</f>
        <v>0</v>
      </c>
      <c r="G73" s="585"/>
      <c r="H73" s="586"/>
      <c r="J73" s="256"/>
      <c r="K73" s="7"/>
      <c r="L73" s="20"/>
      <c r="M73" s="114"/>
      <c r="N73" s="167"/>
      <c r="O73" s="114">
        <f t="shared" ref="O73:O75" si="6">M73</f>
        <v>0</v>
      </c>
      <c r="P73" s="115"/>
      <c r="Q73" s="116"/>
      <c r="R73" s="446"/>
    </row>
    <row r="74" spans="1:18" x14ac:dyDescent="0.25">
      <c r="A74" s="256"/>
      <c r="B74" s="7"/>
      <c r="C74" s="20"/>
      <c r="D74" s="583"/>
      <c r="E74" s="584"/>
      <c r="F74" s="583">
        <f t="shared" si="5"/>
        <v>0</v>
      </c>
      <c r="G74" s="585"/>
      <c r="H74" s="586"/>
      <c r="J74" s="256"/>
      <c r="K74" s="7"/>
      <c r="L74" s="20"/>
      <c r="M74" s="114"/>
      <c r="N74" s="167"/>
      <c r="O74" s="114">
        <f t="shared" si="6"/>
        <v>0</v>
      </c>
      <c r="P74" s="115"/>
      <c r="Q74" s="116"/>
      <c r="R74" s="446"/>
    </row>
    <row r="75" spans="1:18" x14ac:dyDescent="0.25">
      <c r="A75" s="256"/>
      <c r="B75" s="7"/>
      <c r="C75" s="20"/>
      <c r="D75" s="583"/>
      <c r="E75" s="584"/>
      <c r="F75" s="583">
        <f t="shared" si="5"/>
        <v>0</v>
      </c>
      <c r="G75" s="585"/>
      <c r="H75" s="586"/>
      <c r="J75" s="256"/>
      <c r="K75" s="7"/>
      <c r="L75" s="20"/>
      <c r="M75" s="114"/>
      <c r="N75" s="167"/>
      <c r="O75" s="114">
        <f t="shared" si="6"/>
        <v>0</v>
      </c>
      <c r="P75" s="115"/>
      <c r="Q75" s="116"/>
      <c r="R75" s="446"/>
    </row>
    <row r="76" spans="1:18" ht="15.75" thickBot="1" x14ac:dyDescent="0.3">
      <c r="A76" s="256"/>
      <c r="B76" s="21"/>
      <c r="C76" s="80"/>
      <c r="D76" s="211"/>
      <c r="E76" s="212"/>
      <c r="F76" s="202"/>
      <c r="G76" s="203"/>
      <c r="H76" s="101"/>
      <c r="J76" s="256"/>
      <c r="K76" s="21"/>
      <c r="L76" s="80"/>
      <c r="M76" s="211"/>
      <c r="N76" s="212"/>
      <c r="O76" s="202"/>
      <c r="P76" s="203"/>
      <c r="Q76" s="101"/>
    </row>
    <row r="77" spans="1:18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8" ht="15.75" thickBot="1" x14ac:dyDescent="0.3"/>
    <row r="80" spans="1:18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140</v>
      </c>
    </row>
    <row r="81" spans="3:16" ht="15.75" thickBot="1" x14ac:dyDescent="0.3"/>
    <row r="82" spans="3:16" ht="15.75" thickBot="1" x14ac:dyDescent="0.3">
      <c r="C82" s="725" t="s">
        <v>11</v>
      </c>
      <c r="D82" s="726"/>
      <c r="E82" s="95">
        <f>E5+E6-F77+E7</f>
        <v>-207.46000000000004</v>
      </c>
      <c r="F82" s="124"/>
      <c r="G82" s="16"/>
      <c r="L82" s="725" t="s">
        <v>11</v>
      </c>
      <c r="M82" s="726"/>
      <c r="N82" s="95">
        <f>N5+N6-O77+N7</f>
        <v>1905.0900000000001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67"/>
  <sheetViews>
    <sheetView topLeftCell="W1" workbookViewId="0">
      <pane ySplit="8" topLeftCell="A9" activePane="bottomLeft" state="frozen"/>
      <selection pane="bottomLeft" activeCell="AC7" sqref="AC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</cols>
  <sheetData>
    <row r="1" spans="1:35" ht="40.5" x14ac:dyDescent="0.55000000000000004">
      <c r="A1" s="724" t="s">
        <v>276</v>
      </c>
      <c r="B1" s="724"/>
      <c r="C1" s="724"/>
      <c r="D1" s="724"/>
      <c r="E1" s="724"/>
      <c r="F1" s="724"/>
      <c r="G1" s="724"/>
      <c r="H1" s="14">
        <v>1</v>
      </c>
      <c r="J1" s="717" t="s">
        <v>290</v>
      </c>
      <c r="K1" s="717"/>
      <c r="L1" s="717"/>
      <c r="M1" s="717"/>
      <c r="N1" s="717"/>
      <c r="O1" s="717"/>
      <c r="P1" s="717"/>
      <c r="Q1" s="14">
        <v>2</v>
      </c>
      <c r="S1" s="717" t="s">
        <v>290</v>
      </c>
      <c r="T1" s="717"/>
      <c r="U1" s="717"/>
      <c r="V1" s="717"/>
      <c r="W1" s="717"/>
      <c r="X1" s="717"/>
      <c r="Y1" s="717"/>
      <c r="Z1" s="14">
        <v>2</v>
      </c>
      <c r="AB1" s="717" t="s">
        <v>290</v>
      </c>
      <c r="AC1" s="717"/>
      <c r="AD1" s="717"/>
      <c r="AE1" s="717"/>
      <c r="AF1" s="717"/>
      <c r="AG1" s="717"/>
      <c r="AH1" s="717"/>
      <c r="AI1" s="14">
        <v>2</v>
      </c>
    </row>
    <row r="2" spans="1:35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</row>
    <row r="3" spans="1:35" ht="16.5" thickTop="1" thickBot="1" x14ac:dyDescent="0.3">
      <c r="A3" s="105" t="s">
        <v>0</v>
      </c>
      <c r="B3" s="258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8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8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258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</row>
    <row r="4" spans="1:35" ht="15.75" thickTop="1" x14ac:dyDescent="0.25">
      <c r="A4" s="254"/>
      <c r="B4" s="548"/>
      <c r="C4" s="208"/>
      <c r="D4" s="254"/>
      <c r="E4" s="550">
        <v>13.61</v>
      </c>
      <c r="F4" s="549">
        <v>1</v>
      </c>
      <c r="G4" s="380"/>
      <c r="H4" s="380"/>
      <c r="J4" s="254"/>
      <c r="K4" s="548"/>
      <c r="L4" s="208"/>
      <c r="M4" s="254"/>
      <c r="N4" s="550"/>
      <c r="O4" s="549"/>
      <c r="P4" s="380"/>
      <c r="Q4" s="380"/>
      <c r="S4" s="254"/>
      <c r="T4" s="548"/>
      <c r="U4" s="208"/>
      <c r="V4" s="254"/>
      <c r="W4" s="550"/>
      <c r="X4" s="549"/>
      <c r="Y4" s="380"/>
      <c r="Z4" s="380"/>
      <c r="AB4" s="254"/>
      <c r="AC4" s="548"/>
      <c r="AD4" s="208"/>
      <c r="AE4" s="254"/>
      <c r="AF4" s="550"/>
      <c r="AG4" s="549"/>
      <c r="AH4" s="380"/>
      <c r="AI4" s="380"/>
    </row>
    <row r="5" spans="1:35" ht="15.75" x14ac:dyDescent="0.25">
      <c r="A5" s="16"/>
      <c r="B5" s="227"/>
      <c r="C5" s="199"/>
      <c r="D5" s="163"/>
      <c r="E5" s="543">
        <v>27.22</v>
      </c>
      <c r="F5" s="544">
        <v>2</v>
      </c>
      <c r="G5" s="124"/>
      <c r="J5" s="16"/>
      <c r="K5" s="227"/>
      <c r="L5" s="199"/>
      <c r="M5" s="163">
        <v>42198</v>
      </c>
      <c r="N5" s="543">
        <v>1537.93</v>
      </c>
      <c r="O5" s="544">
        <v>113</v>
      </c>
      <c r="P5" s="124"/>
      <c r="S5" s="16"/>
      <c r="T5" s="227"/>
      <c r="U5" s="199"/>
      <c r="V5" s="163"/>
      <c r="W5" s="543"/>
      <c r="X5" s="544"/>
      <c r="Y5" s="124"/>
      <c r="AB5" s="16"/>
      <c r="AC5" s="227"/>
      <c r="AD5" s="684" t="s">
        <v>634</v>
      </c>
      <c r="AE5" s="163"/>
      <c r="AF5" s="543"/>
      <c r="AG5" s="544"/>
      <c r="AH5" s="124"/>
    </row>
    <row r="6" spans="1:35" x14ac:dyDescent="0.25">
      <c r="A6" s="16" t="s">
        <v>150</v>
      </c>
      <c r="B6" s="400" t="s">
        <v>155</v>
      </c>
      <c r="C6" s="391"/>
      <c r="D6" s="410">
        <v>42179</v>
      </c>
      <c r="E6" s="153">
        <v>1007.14</v>
      </c>
      <c r="F6" s="104">
        <v>74</v>
      </c>
      <c r="G6" s="64">
        <f>F58</f>
        <v>884.65</v>
      </c>
      <c r="H6" s="10">
        <f>E5+E6+E7-G6+E4</f>
        <v>1170.4599999999998</v>
      </c>
      <c r="J6" s="16" t="s">
        <v>150</v>
      </c>
      <c r="K6" s="400" t="s">
        <v>155</v>
      </c>
      <c r="L6" s="391">
        <v>38</v>
      </c>
      <c r="M6" s="410">
        <v>42193</v>
      </c>
      <c r="N6" s="153">
        <v>1007.14</v>
      </c>
      <c r="O6" s="104">
        <v>74</v>
      </c>
      <c r="P6" s="653">
        <f>O58</f>
        <v>2545.0699999999993</v>
      </c>
      <c r="Q6" s="10">
        <f>N5+N6+N7-P6+N4</f>
        <v>9.0949470177292824E-13</v>
      </c>
      <c r="S6" s="16" t="s">
        <v>53</v>
      </c>
      <c r="T6" s="613" t="s">
        <v>155</v>
      </c>
      <c r="U6" s="391">
        <v>35</v>
      </c>
      <c r="V6" s="410">
        <v>42200</v>
      </c>
      <c r="W6" s="153">
        <v>2994.2</v>
      </c>
      <c r="X6" s="104">
        <v>220</v>
      </c>
      <c r="Y6" s="64">
        <f>X58</f>
        <v>1578.7599999999998</v>
      </c>
      <c r="Z6" s="10">
        <f>W5+W6+W7-Y6+W4</f>
        <v>1442.6599999999999</v>
      </c>
      <c r="AB6" s="16" t="s">
        <v>43</v>
      </c>
      <c r="AC6" s="227" t="s">
        <v>155</v>
      </c>
      <c r="AD6" s="391"/>
      <c r="AE6" s="410">
        <v>42214</v>
      </c>
      <c r="AF6" s="153">
        <v>5483.93</v>
      </c>
      <c r="AG6" s="104">
        <v>403</v>
      </c>
      <c r="AH6" s="64">
        <f>AG58</f>
        <v>0</v>
      </c>
      <c r="AI6" s="10">
        <f>AF5+AF6+AF7-AH6+AF4</f>
        <v>6055.46</v>
      </c>
    </row>
    <row r="7" spans="1:35" ht="15.75" thickBot="1" x14ac:dyDescent="0.3">
      <c r="A7" s="16"/>
      <c r="B7" s="438" t="s">
        <v>50</v>
      </c>
      <c r="C7" s="541">
        <v>38</v>
      </c>
      <c r="D7" s="410">
        <v>42185</v>
      </c>
      <c r="E7" s="103">
        <v>1007.14</v>
      </c>
      <c r="F7" s="104">
        <v>74</v>
      </c>
      <c r="G7" s="16"/>
      <c r="J7" s="16"/>
      <c r="K7" s="603" t="s">
        <v>311</v>
      </c>
      <c r="L7" s="541"/>
      <c r="M7" s="410"/>
      <c r="N7" s="103"/>
      <c r="O7" s="104"/>
      <c r="P7" s="16"/>
      <c r="S7" s="16"/>
      <c r="T7" s="614" t="s">
        <v>328</v>
      </c>
      <c r="U7" s="541"/>
      <c r="V7" s="410"/>
      <c r="W7" s="103">
        <v>27.22</v>
      </c>
      <c r="X7" s="104">
        <v>2</v>
      </c>
      <c r="Y7" s="16"/>
      <c r="AB7" s="16"/>
      <c r="AC7" s="683"/>
      <c r="AD7" s="541"/>
      <c r="AE7" s="410"/>
      <c r="AF7" s="103">
        <v>571.53</v>
      </c>
      <c r="AG7" s="104">
        <v>42</v>
      </c>
      <c r="AH7" s="16"/>
    </row>
    <row r="8" spans="1:35" ht="16.5" thickTop="1" thickBot="1" x14ac:dyDescent="0.3">
      <c r="B8" s="259" t="s">
        <v>7</v>
      </c>
      <c r="C8" s="35" t="s">
        <v>8</v>
      </c>
      <c r="D8" s="366"/>
      <c r="E8" s="42" t="s">
        <v>2</v>
      </c>
      <c r="F8" s="12" t="s">
        <v>9</v>
      </c>
      <c r="G8" s="13" t="s">
        <v>15</v>
      </c>
      <c r="H8" s="32"/>
      <c r="K8" s="259" t="s">
        <v>7</v>
      </c>
      <c r="L8" s="35" t="s">
        <v>8</v>
      </c>
      <c r="M8" s="366"/>
      <c r="N8" s="42" t="s">
        <v>2</v>
      </c>
      <c r="O8" s="12" t="s">
        <v>9</v>
      </c>
      <c r="P8" s="13" t="s">
        <v>15</v>
      </c>
      <c r="Q8" s="32"/>
      <c r="T8" s="259" t="s">
        <v>7</v>
      </c>
      <c r="U8" s="35" t="s">
        <v>8</v>
      </c>
      <c r="V8" s="366"/>
      <c r="W8" s="42" t="s">
        <v>2</v>
      </c>
      <c r="X8" s="12" t="s">
        <v>9</v>
      </c>
      <c r="Y8" s="13" t="s">
        <v>15</v>
      </c>
      <c r="Z8" s="32"/>
      <c r="AC8" s="259" t="s">
        <v>7</v>
      </c>
      <c r="AD8" s="35" t="s">
        <v>8</v>
      </c>
      <c r="AE8" s="366"/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33</v>
      </c>
      <c r="B9" s="201">
        <v>13.61</v>
      </c>
      <c r="C9" s="20">
        <v>20</v>
      </c>
      <c r="D9" s="114">
        <f t="shared" ref="D9:D57" si="0">C9*B9</f>
        <v>272.2</v>
      </c>
      <c r="E9" s="239">
        <v>42180</v>
      </c>
      <c r="F9" s="114">
        <f t="shared" ref="F9:F56" si="1">D9</f>
        <v>272.2</v>
      </c>
      <c r="G9" s="115" t="s">
        <v>261</v>
      </c>
      <c r="H9" s="116">
        <v>45</v>
      </c>
      <c r="J9" s="92" t="s">
        <v>33</v>
      </c>
      <c r="K9" s="201">
        <v>13.61</v>
      </c>
      <c r="L9" s="20">
        <v>35</v>
      </c>
      <c r="M9" s="114">
        <f t="shared" ref="M9:M57" si="2">L9*K9</f>
        <v>476.34999999999997</v>
      </c>
      <c r="N9" s="239">
        <v>42186</v>
      </c>
      <c r="O9" s="114">
        <f t="shared" ref="O9:O56" si="3">M9</f>
        <v>476.34999999999997</v>
      </c>
      <c r="P9" s="115" t="s">
        <v>472</v>
      </c>
      <c r="Q9" s="116">
        <v>45</v>
      </c>
      <c r="S9" s="92" t="s">
        <v>33</v>
      </c>
      <c r="T9" s="201">
        <v>13.61</v>
      </c>
      <c r="U9" s="20">
        <v>66</v>
      </c>
      <c r="V9" s="114">
        <f t="shared" ref="V9:V57" si="4">U9*T9</f>
        <v>898.26</v>
      </c>
      <c r="W9" s="239">
        <v>42205</v>
      </c>
      <c r="X9" s="114">
        <f t="shared" ref="X9:X56" si="5">V9</f>
        <v>898.26</v>
      </c>
      <c r="Y9" s="115" t="s">
        <v>568</v>
      </c>
      <c r="Z9" s="116">
        <v>44</v>
      </c>
      <c r="AB9" s="92" t="s">
        <v>33</v>
      </c>
      <c r="AC9" s="201">
        <v>13.61</v>
      </c>
      <c r="AD9" s="20"/>
      <c r="AE9" s="114">
        <f t="shared" ref="AE9:AE57" si="6">AD9*AC9</f>
        <v>0</v>
      </c>
      <c r="AF9" s="239"/>
      <c r="AG9" s="114">
        <f t="shared" ref="AG9:AG56" si="7">AE9</f>
        <v>0</v>
      </c>
      <c r="AH9" s="115"/>
      <c r="AI9" s="116"/>
    </row>
    <row r="10" spans="1:35" x14ac:dyDescent="0.25">
      <c r="A10" s="151"/>
      <c r="B10" s="201">
        <v>13.61</v>
      </c>
      <c r="C10" s="20">
        <v>30</v>
      </c>
      <c r="D10" s="114">
        <f t="shared" si="0"/>
        <v>408.29999999999995</v>
      </c>
      <c r="E10" s="239">
        <v>42180</v>
      </c>
      <c r="F10" s="114">
        <f t="shared" si="1"/>
        <v>408.29999999999995</v>
      </c>
      <c r="G10" s="115" t="s">
        <v>262</v>
      </c>
      <c r="H10" s="116">
        <v>45</v>
      </c>
      <c r="J10" s="151"/>
      <c r="K10" s="201">
        <v>13.61</v>
      </c>
      <c r="L10" s="20">
        <v>30</v>
      </c>
      <c r="M10" s="114">
        <f t="shared" si="2"/>
        <v>408.29999999999995</v>
      </c>
      <c r="N10" s="239">
        <v>42189</v>
      </c>
      <c r="O10" s="114">
        <f t="shared" si="3"/>
        <v>408.29999999999995</v>
      </c>
      <c r="P10" s="115" t="s">
        <v>486</v>
      </c>
      <c r="Q10" s="116">
        <v>45</v>
      </c>
      <c r="S10" s="151"/>
      <c r="T10" s="201">
        <v>13.61</v>
      </c>
      <c r="U10" s="20">
        <v>21</v>
      </c>
      <c r="V10" s="114">
        <f t="shared" si="4"/>
        <v>285.81</v>
      </c>
      <c r="W10" s="239">
        <v>42207</v>
      </c>
      <c r="X10" s="114">
        <f t="shared" si="5"/>
        <v>285.81</v>
      </c>
      <c r="Y10" s="115" t="s">
        <v>583</v>
      </c>
      <c r="Z10" s="116">
        <v>46</v>
      </c>
      <c r="AB10" s="151"/>
      <c r="AC10" s="201">
        <v>13.61</v>
      </c>
      <c r="AD10" s="20"/>
      <c r="AE10" s="114">
        <f t="shared" si="6"/>
        <v>0</v>
      </c>
      <c r="AF10" s="239"/>
      <c r="AG10" s="114">
        <f t="shared" si="7"/>
        <v>0</v>
      </c>
      <c r="AH10" s="115"/>
      <c r="AI10" s="116"/>
    </row>
    <row r="11" spans="1:35" x14ac:dyDescent="0.25">
      <c r="A11" s="15"/>
      <c r="B11" s="201">
        <v>13.61</v>
      </c>
      <c r="C11" s="20">
        <v>5</v>
      </c>
      <c r="D11" s="114">
        <f t="shared" si="0"/>
        <v>68.05</v>
      </c>
      <c r="E11" s="239">
        <v>42181</v>
      </c>
      <c r="F11" s="114">
        <f t="shared" si="1"/>
        <v>68.05</v>
      </c>
      <c r="G11" s="115" t="s">
        <v>265</v>
      </c>
      <c r="H11" s="116">
        <v>45</v>
      </c>
      <c r="J11" s="15"/>
      <c r="K11" s="201">
        <v>13.61</v>
      </c>
      <c r="L11" s="20">
        <v>5</v>
      </c>
      <c r="M11" s="114">
        <f t="shared" si="2"/>
        <v>68.05</v>
      </c>
      <c r="N11" s="239">
        <v>42189</v>
      </c>
      <c r="O11" s="114">
        <f t="shared" si="3"/>
        <v>68.05</v>
      </c>
      <c r="P11" s="115" t="s">
        <v>492</v>
      </c>
      <c r="Q11" s="116">
        <v>44</v>
      </c>
      <c r="S11" s="15"/>
      <c r="T11" s="201">
        <v>13.61</v>
      </c>
      <c r="U11" s="20">
        <v>14</v>
      </c>
      <c r="V11" s="114">
        <f t="shared" si="4"/>
        <v>190.54</v>
      </c>
      <c r="W11" s="239">
        <v>42207</v>
      </c>
      <c r="X11" s="114">
        <f t="shared" si="5"/>
        <v>190.54</v>
      </c>
      <c r="Y11" s="115" t="s">
        <v>583</v>
      </c>
      <c r="Z11" s="116">
        <v>46</v>
      </c>
      <c r="AB11" s="15"/>
      <c r="AC11" s="201">
        <v>13.61</v>
      </c>
      <c r="AD11" s="20"/>
      <c r="AE11" s="114">
        <f t="shared" si="6"/>
        <v>0</v>
      </c>
      <c r="AF11" s="239"/>
      <c r="AG11" s="114">
        <f t="shared" si="7"/>
        <v>0</v>
      </c>
      <c r="AH11" s="115"/>
      <c r="AI11" s="116"/>
    </row>
    <row r="12" spans="1:35" x14ac:dyDescent="0.25">
      <c r="A12" s="147" t="s">
        <v>34</v>
      </c>
      <c r="B12" s="201">
        <v>13.61</v>
      </c>
      <c r="C12" s="20">
        <v>10</v>
      </c>
      <c r="D12" s="114">
        <f t="shared" si="0"/>
        <v>136.1</v>
      </c>
      <c r="E12" s="239">
        <v>42181</v>
      </c>
      <c r="F12" s="114">
        <f t="shared" si="1"/>
        <v>136.1</v>
      </c>
      <c r="G12" s="115" t="s">
        <v>265</v>
      </c>
      <c r="H12" s="116">
        <v>45</v>
      </c>
      <c r="J12" s="147" t="s">
        <v>34</v>
      </c>
      <c r="K12" s="201">
        <v>13.61</v>
      </c>
      <c r="L12" s="20">
        <v>10</v>
      </c>
      <c r="M12" s="114">
        <f t="shared" si="2"/>
        <v>136.1</v>
      </c>
      <c r="N12" s="239">
        <v>42192</v>
      </c>
      <c r="O12" s="114">
        <f t="shared" si="3"/>
        <v>136.1</v>
      </c>
      <c r="P12" s="115" t="s">
        <v>502</v>
      </c>
      <c r="Q12" s="116">
        <v>45</v>
      </c>
      <c r="S12" s="147" t="s">
        <v>34</v>
      </c>
      <c r="T12" s="201">
        <v>13.61</v>
      </c>
      <c r="U12" s="20">
        <v>5</v>
      </c>
      <c r="V12" s="114">
        <f t="shared" si="4"/>
        <v>68.05</v>
      </c>
      <c r="W12" s="239">
        <v>42209</v>
      </c>
      <c r="X12" s="114">
        <f t="shared" si="5"/>
        <v>68.05</v>
      </c>
      <c r="Y12" s="115" t="s">
        <v>599</v>
      </c>
      <c r="Z12" s="116">
        <v>46</v>
      </c>
      <c r="AB12" s="147" t="s">
        <v>34</v>
      </c>
      <c r="AC12" s="201">
        <v>13.61</v>
      </c>
      <c r="AD12" s="20"/>
      <c r="AE12" s="114">
        <f t="shared" si="6"/>
        <v>0</v>
      </c>
      <c r="AF12" s="239"/>
      <c r="AG12" s="114">
        <f t="shared" si="7"/>
        <v>0</v>
      </c>
      <c r="AH12" s="115"/>
      <c r="AI12" s="116"/>
    </row>
    <row r="13" spans="1:35" x14ac:dyDescent="0.25">
      <c r="A13" s="152"/>
      <c r="B13" s="201">
        <v>13.61</v>
      </c>
      <c r="C13" s="20"/>
      <c r="D13" s="114">
        <f t="shared" si="0"/>
        <v>0</v>
      </c>
      <c r="E13" s="239"/>
      <c r="F13" s="114">
        <f t="shared" si="1"/>
        <v>0</v>
      </c>
      <c r="G13" s="115"/>
      <c r="H13" s="116"/>
      <c r="J13" s="152"/>
      <c r="K13" s="201">
        <v>13.61</v>
      </c>
      <c r="L13" s="20">
        <v>5</v>
      </c>
      <c r="M13" s="114">
        <f t="shared" si="2"/>
        <v>68.05</v>
      </c>
      <c r="N13" s="239">
        <v>42192</v>
      </c>
      <c r="O13" s="114">
        <f t="shared" si="3"/>
        <v>68.05</v>
      </c>
      <c r="P13" s="115" t="s">
        <v>504</v>
      </c>
      <c r="Q13" s="116">
        <v>45</v>
      </c>
      <c r="S13" s="152"/>
      <c r="T13" s="201">
        <v>13.61</v>
      </c>
      <c r="U13" s="20">
        <v>5</v>
      </c>
      <c r="V13" s="114">
        <f t="shared" si="4"/>
        <v>68.05</v>
      </c>
      <c r="W13" s="239">
        <v>42210</v>
      </c>
      <c r="X13" s="114">
        <f t="shared" si="5"/>
        <v>68.05</v>
      </c>
      <c r="Y13" s="115" t="s">
        <v>602</v>
      </c>
      <c r="Z13" s="116">
        <v>46</v>
      </c>
      <c r="AB13" s="152"/>
      <c r="AC13" s="201">
        <v>13.61</v>
      </c>
      <c r="AD13" s="20"/>
      <c r="AE13" s="114">
        <f t="shared" si="6"/>
        <v>0</v>
      </c>
      <c r="AF13" s="239"/>
      <c r="AG13" s="114">
        <f t="shared" si="7"/>
        <v>0</v>
      </c>
      <c r="AH13" s="115"/>
      <c r="AI13" s="116"/>
    </row>
    <row r="14" spans="1:35" x14ac:dyDescent="0.25">
      <c r="A14" s="119"/>
      <c r="B14" s="201">
        <v>13.61</v>
      </c>
      <c r="C14" s="20"/>
      <c r="D14" s="114">
        <f t="shared" si="0"/>
        <v>0</v>
      </c>
      <c r="E14" s="239"/>
      <c r="F14" s="114">
        <f t="shared" si="1"/>
        <v>0</v>
      </c>
      <c r="G14" s="115"/>
      <c r="H14" s="116"/>
      <c r="J14" s="119"/>
      <c r="K14" s="201">
        <v>13.61</v>
      </c>
      <c r="L14" s="20">
        <v>40</v>
      </c>
      <c r="M14" s="114">
        <f t="shared" si="2"/>
        <v>544.4</v>
      </c>
      <c r="N14" s="239">
        <v>42194</v>
      </c>
      <c r="O14" s="114">
        <f t="shared" si="3"/>
        <v>544.4</v>
      </c>
      <c r="P14" s="115" t="s">
        <v>512</v>
      </c>
      <c r="Q14" s="116">
        <v>45</v>
      </c>
      <c r="S14" s="119"/>
      <c r="T14" s="201">
        <v>13.61</v>
      </c>
      <c r="U14" s="20">
        <v>5</v>
      </c>
      <c r="V14" s="114">
        <f t="shared" si="4"/>
        <v>68.05</v>
      </c>
      <c r="W14" s="239">
        <v>42215</v>
      </c>
      <c r="X14" s="114">
        <f t="shared" si="5"/>
        <v>68.05</v>
      </c>
      <c r="Y14" s="115" t="s">
        <v>626</v>
      </c>
      <c r="Z14" s="116">
        <v>46</v>
      </c>
      <c r="AB14" s="119"/>
      <c r="AC14" s="201">
        <v>13.61</v>
      </c>
      <c r="AD14" s="20"/>
      <c r="AE14" s="114">
        <f t="shared" si="6"/>
        <v>0</v>
      </c>
      <c r="AF14" s="239"/>
      <c r="AG14" s="114">
        <f t="shared" si="7"/>
        <v>0</v>
      </c>
      <c r="AH14" s="115"/>
      <c r="AI14" s="116"/>
    </row>
    <row r="15" spans="1:35" x14ac:dyDescent="0.25">
      <c r="A15" s="59"/>
      <c r="B15" s="201">
        <v>13.61</v>
      </c>
      <c r="C15" s="20"/>
      <c r="D15" s="114">
        <f t="shared" si="0"/>
        <v>0</v>
      </c>
      <c r="E15" s="239"/>
      <c r="F15" s="114">
        <f t="shared" si="1"/>
        <v>0</v>
      </c>
      <c r="G15" s="115"/>
      <c r="H15" s="116"/>
      <c r="J15" s="59"/>
      <c r="K15" s="201">
        <v>13.61</v>
      </c>
      <c r="L15" s="20">
        <v>5</v>
      </c>
      <c r="M15" s="114">
        <f t="shared" si="2"/>
        <v>68.05</v>
      </c>
      <c r="N15" s="239">
        <v>42198</v>
      </c>
      <c r="O15" s="114">
        <f t="shared" si="3"/>
        <v>68.05</v>
      </c>
      <c r="P15" s="115" t="s">
        <v>526</v>
      </c>
      <c r="Q15" s="116">
        <v>45</v>
      </c>
      <c r="S15" s="59"/>
      <c r="T15" s="201">
        <v>13.61</v>
      </c>
      <c r="U15" s="20"/>
      <c r="V15" s="114">
        <f t="shared" si="4"/>
        <v>0</v>
      </c>
      <c r="W15" s="239"/>
      <c r="X15" s="114">
        <f t="shared" si="5"/>
        <v>0</v>
      </c>
      <c r="Y15" s="115"/>
      <c r="Z15" s="116"/>
      <c r="AB15" s="59"/>
      <c r="AC15" s="201">
        <v>13.61</v>
      </c>
      <c r="AD15" s="20"/>
      <c r="AE15" s="114">
        <f t="shared" si="6"/>
        <v>0</v>
      </c>
      <c r="AF15" s="239"/>
      <c r="AG15" s="114">
        <f t="shared" si="7"/>
        <v>0</v>
      </c>
      <c r="AH15" s="115"/>
      <c r="AI15" s="116"/>
    </row>
    <row r="16" spans="1:35" x14ac:dyDescent="0.25">
      <c r="A16" t="s">
        <v>22</v>
      </c>
      <c r="B16" s="201">
        <v>13.61</v>
      </c>
      <c r="C16" s="20"/>
      <c r="D16" s="114">
        <f t="shared" si="0"/>
        <v>0</v>
      </c>
      <c r="E16" s="239"/>
      <c r="F16" s="114">
        <f t="shared" si="1"/>
        <v>0</v>
      </c>
      <c r="G16" s="115"/>
      <c r="H16" s="116"/>
      <c r="J16" t="s">
        <v>22</v>
      </c>
      <c r="K16" s="201">
        <v>13.61</v>
      </c>
      <c r="L16" s="20">
        <v>5</v>
      </c>
      <c r="M16" s="114">
        <f t="shared" si="2"/>
        <v>68.05</v>
      </c>
      <c r="N16" s="239">
        <v>42198</v>
      </c>
      <c r="O16" s="114">
        <f t="shared" si="3"/>
        <v>68.05</v>
      </c>
      <c r="P16" s="115" t="s">
        <v>534</v>
      </c>
      <c r="Q16" s="116">
        <v>44</v>
      </c>
      <c r="S16" t="s">
        <v>22</v>
      </c>
      <c r="T16" s="201">
        <v>13.61</v>
      </c>
      <c r="U16" s="20"/>
      <c r="V16" s="114">
        <f t="shared" si="4"/>
        <v>0</v>
      </c>
      <c r="W16" s="239"/>
      <c r="X16" s="114">
        <f t="shared" si="5"/>
        <v>0</v>
      </c>
      <c r="Y16" s="115"/>
      <c r="Z16" s="116"/>
      <c r="AB16" t="s">
        <v>22</v>
      </c>
      <c r="AC16" s="201">
        <v>13.61</v>
      </c>
      <c r="AD16" s="20"/>
      <c r="AE16" s="114">
        <f t="shared" si="6"/>
        <v>0</v>
      </c>
      <c r="AF16" s="239"/>
      <c r="AG16" s="114">
        <f t="shared" si="7"/>
        <v>0</v>
      </c>
      <c r="AH16" s="115"/>
      <c r="AI16" s="116"/>
    </row>
    <row r="17" spans="2:35" x14ac:dyDescent="0.25">
      <c r="B17" s="201">
        <v>13.61</v>
      </c>
      <c r="C17" s="20"/>
      <c r="D17" s="114">
        <f t="shared" si="0"/>
        <v>0</v>
      </c>
      <c r="E17" s="239"/>
      <c r="F17" s="114">
        <f t="shared" si="1"/>
        <v>0</v>
      </c>
      <c r="G17" s="115"/>
      <c r="H17" s="116"/>
      <c r="K17" s="201">
        <v>13.61</v>
      </c>
      <c r="L17" s="20">
        <v>35</v>
      </c>
      <c r="M17" s="114">
        <f t="shared" si="2"/>
        <v>476.34999999999997</v>
      </c>
      <c r="N17" s="239">
        <v>42200</v>
      </c>
      <c r="O17" s="114">
        <f t="shared" si="3"/>
        <v>476.34999999999997</v>
      </c>
      <c r="P17" s="115" t="s">
        <v>537</v>
      </c>
      <c r="Q17" s="116">
        <v>44</v>
      </c>
      <c r="T17" s="201">
        <v>13.61</v>
      </c>
      <c r="U17" s="20"/>
      <c r="V17" s="114">
        <f t="shared" si="4"/>
        <v>0</v>
      </c>
      <c r="W17" s="239"/>
      <c r="X17" s="114">
        <f t="shared" si="5"/>
        <v>0</v>
      </c>
      <c r="Y17" s="115"/>
      <c r="Z17" s="116"/>
      <c r="AC17" s="201">
        <v>13.61</v>
      </c>
      <c r="AD17" s="20"/>
      <c r="AE17" s="114">
        <f t="shared" si="6"/>
        <v>0</v>
      </c>
      <c r="AF17" s="239"/>
      <c r="AG17" s="114">
        <f t="shared" si="7"/>
        <v>0</v>
      </c>
      <c r="AH17" s="115"/>
      <c r="AI17" s="116"/>
    </row>
    <row r="18" spans="2:35" x14ac:dyDescent="0.25">
      <c r="B18" s="201">
        <v>13.61</v>
      </c>
      <c r="C18" s="20"/>
      <c r="D18" s="114">
        <f t="shared" si="0"/>
        <v>0</v>
      </c>
      <c r="E18" s="239"/>
      <c r="F18" s="114">
        <f t="shared" si="1"/>
        <v>0</v>
      </c>
      <c r="G18" s="115"/>
      <c r="H18" s="116"/>
      <c r="K18" s="201">
        <v>13.61</v>
      </c>
      <c r="L18" s="20">
        <v>5</v>
      </c>
      <c r="M18" s="114">
        <f t="shared" si="2"/>
        <v>68.05</v>
      </c>
      <c r="N18" s="239">
        <v>42200</v>
      </c>
      <c r="O18" s="114">
        <f t="shared" si="3"/>
        <v>68.05</v>
      </c>
      <c r="P18" s="115" t="s">
        <v>540</v>
      </c>
      <c r="Q18" s="116">
        <v>44</v>
      </c>
      <c r="T18" s="201">
        <v>13.61</v>
      </c>
      <c r="U18" s="20"/>
      <c r="V18" s="114">
        <f t="shared" si="4"/>
        <v>0</v>
      </c>
      <c r="W18" s="239"/>
      <c r="X18" s="114">
        <f t="shared" si="5"/>
        <v>0</v>
      </c>
      <c r="Y18" s="115"/>
      <c r="Z18" s="116"/>
      <c r="AC18" s="201">
        <v>13.61</v>
      </c>
      <c r="AD18" s="20"/>
      <c r="AE18" s="114">
        <f t="shared" si="6"/>
        <v>0</v>
      </c>
      <c r="AF18" s="239"/>
      <c r="AG18" s="114">
        <f t="shared" si="7"/>
        <v>0</v>
      </c>
      <c r="AH18" s="115"/>
      <c r="AI18" s="116"/>
    </row>
    <row r="19" spans="2:35" x14ac:dyDescent="0.25">
      <c r="B19" s="201">
        <v>13.61</v>
      </c>
      <c r="C19" s="20"/>
      <c r="D19" s="114">
        <f t="shared" si="0"/>
        <v>0</v>
      </c>
      <c r="E19" s="239"/>
      <c r="F19" s="114">
        <f t="shared" si="1"/>
        <v>0</v>
      </c>
      <c r="G19" s="115"/>
      <c r="H19" s="116"/>
      <c r="K19" s="201">
        <v>13.61</v>
      </c>
      <c r="L19" s="20">
        <v>10</v>
      </c>
      <c r="M19" s="114">
        <f t="shared" si="2"/>
        <v>136.1</v>
      </c>
      <c r="N19" s="239">
        <v>42201</v>
      </c>
      <c r="O19" s="114">
        <f t="shared" si="3"/>
        <v>136.1</v>
      </c>
      <c r="P19" s="115" t="s">
        <v>548</v>
      </c>
      <c r="Q19" s="116">
        <v>44</v>
      </c>
      <c r="T19" s="201">
        <v>13.61</v>
      </c>
      <c r="U19" s="20"/>
      <c r="V19" s="114">
        <f t="shared" si="4"/>
        <v>0</v>
      </c>
      <c r="W19" s="239"/>
      <c r="X19" s="114">
        <f t="shared" si="5"/>
        <v>0</v>
      </c>
      <c r="Y19" s="115"/>
      <c r="Z19" s="116"/>
      <c r="AC19" s="201">
        <v>13.61</v>
      </c>
      <c r="AD19" s="20"/>
      <c r="AE19" s="114">
        <f t="shared" si="6"/>
        <v>0</v>
      </c>
      <c r="AF19" s="239"/>
      <c r="AG19" s="114">
        <f t="shared" si="7"/>
        <v>0</v>
      </c>
      <c r="AH19" s="115"/>
      <c r="AI19" s="116"/>
    </row>
    <row r="20" spans="2:35" x14ac:dyDescent="0.25">
      <c r="B20" s="201">
        <v>13.61</v>
      </c>
      <c r="C20" s="20"/>
      <c r="D20" s="114">
        <f t="shared" si="0"/>
        <v>0</v>
      </c>
      <c r="E20" s="239"/>
      <c r="F20" s="114">
        <f t="shared" si="1"/>
        <v>0</v>
      </c>
      <c r="G20" s="115"/>
      <c r="H20" s="116"/>
      <c r="K20" s="201">
        <v>13.61</v>
      </c>
      <c r="L20" s="20"/>
      <c r="M20" s="114">
        <f t="shared" si="2"/>
        <v>0</v>
      </c>
      <c r="N20" s="239"/>
      <c r="O20" s="114">
        <f t="shared" si="3"/>
        <v>0</v>
      </c>
      <c r="P20" s="115"/>
      <c r="Q20" s="116"/>
      <c r="T20" s="201">
        <v>13.61</v>
      </c>
      <c r="U20" s="20"/>
      <c r="V20" s="114">
        <f t="shared" si="4"/>
        <v>0</v>
      </c>
      <c r="W20" s="239"/>
      <c r="X20" s="114">
        <f t="shared" si="5"/>
        <v>0</v>
      </c>
      <c r="Y20" s="115"/>
      <c r="Z20" s="116"/>
      <c r="AC20" s="201">
        <v>13.61</v>
      </c>
      <c r="AD20" s="20"/>
      <c r="AE20" s="114">
        <f t="shared" si="6"/>
        <v>0</v>
      </c>
      <c r="AF20" s="239"/>
      <c r="AG20" s="114">
        <f t="shared" si="7"/>
        <v>0</v>
      </c>
      <c r="AH20" s="115"/>
      <c r="AI20" s="116"/>
    </row>
    <row r="21" spans="2:35" x14ac:dyDescent="0.25">
      <c r="B21" s="201">
        <v>13.61</v>
      </c>
      <c r="C21" s="20"/>
      <c r="D21" s="114">
        <f t="shared" si="0"/>
        <v>0</v>
      </c>
      <c r="E21" s="239"/>
      <c r="F21" s="114">
        <f t="shared" si="1"/>
        <v>0</v>
      </c>
      <c r="G21" s="115"/>
      <c r="H21" s="116"/>
      <c r="K21" s="201">
        <v>13.61</v>
      </c>
      <c r="L21" s="20">
        <v>2</v>
      </c>
      <c r="M21" s="114">
        <f t="shared" si="2"/>
        <v>27.22</v>
      </c>
      <c r="N21" s="239"/>
      <c r="O21" s="114">
        <f t="shared" si="3"/>
        <v>27.22</v>
      </c>
      <c r="P21" s="115"/>
      <c r="Q21" s="116"/>
      <c r="T21" s="201">
        <v>13.61</v>
      </c>
      <c r="U21" s="20"/>
      <c r="V21" s="114">
        <f t="shared" si="4"/>
        <v>0</v>
      </c>
      <c r="W21" s="239"/>
      <c r="X21" s="114">
        <f t="shared" si="5"/>
        <v>0</v>
      </c>
      <c r="Y21" s="115"/>
      <c r="Z21" s="116"/>
      <c r="AC21" s="201">
        <v>13.61</v>
      </c>
      <c r="AD21" s="20"/>
      <c r="AE21" s="114">
        <f t="shared" si="6"/>
        <v>0</v>
      </c>
      <c r="AF21" s="239"/>
      <c r="AG21" s="114">
        <f t="shared" si="7"/>
        <v>0</v>
      </c>
      <c r="AH21" s="115"/>
      <c r="AI21" s="116"/>
    </row>
    <row r="22" spans="2:35" x14ac:dyDescent="0.25">
      <c r="B22" s="201">
        <v>13.61</v>
      </c>
      <c r="C22" s="20"/>
      <c r="D22" s="114">
        <f t="shared" si="0"/>
        <v>0</v>
      </c>
      <c r="E22" s="239"/>
      <c r="F22" s="114">
        <f t="shared" si="1"/>
        <v>0</v>
      </c>
      <c r="G22" s="115"/>
      <c r="H22" s="116"/>
      <c r="K22" s="201">
        <v>13.61</v>
      </c>
      <c r="L22" s="20"/>
      <c r="M22" s="114">
        <f t="shared" si="2"/>
        <v>0</v>
      </c>
      <c r="N22" s="239"/>
      <c r="O22" s="114">
        <f t="shared" si="3"/>
        <v>0</v>
      </c>
      <c r="P22" s="115"/>
      <c r="Q22" s="116"/>
      <c r="T22" s="201">
        <v>13.61</v>
      </c>
      <c r="U22" s="20"/>
      <c r="V22" s="114">
        <f t="shared" si="4"/>
        <v>0</v>
      </c>
      <c r="W22" s="239"/>
      <c r="X22" s="114">
        <f t="shared" si="5"/>
        <v>0</v>
      </c>
      <c r="Y22" s="115"/>
      <c r="Z22" s="116"/>
      <c r="AC22" s="201">
        <v>13.61</v>
      </c>
      <c r="AD22" s="20"/>
      <c r="AE22" s="114">
        <f t="shared" si="6"/>
        <v>0</v>
      </c>
      <c r="AF22" s="239"/>
      <c r="AG22" s="114">
        <f t="shared" si="7"/>
        <v>0</v>
      </c>
      <c r="AH22" s="115"/>
      <c r="AI22" s="116"/>
    </row>
    <row r="23" spans="2:35" x14ac:dyDescent="0.25">
      <c r="B23" s="201">
        <v>13.61</v>
      </c>
      <c r="C23" s="20"/>
      <c r="D23" s="114">
        <f t="shared" si="0"/>
        <v>0</v>
      </c>
      <c r="E23" s="239"/>
      <c r="F23" s="114">
        <f t="shared" si="1"/>
        <v>0</v>
      </c>
      <c r="G23" s="115"/>
      <c r="H23" s="116"/>
      <c r="K23" s="201">
        <v>13.61</v>
      </c>
      <c r="L23" s="20"/>
      <c r="M23" s="114">
        <f t="shared" si="2"/>
        <v>0</v>
      </c>
      <c r="N23" s="239"/>
      <c r="O23" s="114">
        <f t="shared" si="3"/>
        <v>0</v>
      </c>
      <c r="P23" s="115"/>
      <c r="Q23" s="116"/>
      <c r="T23" s="201">
        <v>13.61</v>
      </c>
      <c r="U23" s="20"/>
      <c r="V23" s="114">
        <f t="shared" si="4"/>
        <v>0</v>
      </c>
      <c r="W23" s="239"/>
      <c r="X23" s="114">
        <f t="shared" si="5"/>
        <v>0</v>
      </c>
      <c r="Y23" s="115"/>
      <c r="Z23" s="116"/>
      <c r="AC23" s="201">
        <v>13.61</v>
      </c>
      <c r="AD23" s="20"/>
      <c r="AE23" s="114">
        <f t="shared" si="6"/>
        <v>0</v>
      </c>
      <c r="AF23" s="239"/>
      <c r="AG23" s="114">
        <f t="shared" si="7"/>
        <v>0</v>
      </c>
      <c r="AH23" s="115"/>
      <c r="AI23" s="116"/>
    </row>
    <row r="24" spans="2:35" x14ac:dyDescent="0.25">
      <c r="B24" s="201">
        <v>13.61</v>
      </c>
      <c r="C24" s="20"/>
      <c r="D24" s="114">
        <f t="shared" si="0"/>
        <v>0</v>
      </c>
      <c r="E24" s="239"/>
      <c r="F24" s="114">
        <f t="shared" si="1"/>
        <v>0</v>
      </c>
      <c r="G24" s="115"/>
      <c r="H24" s="116"/>
      <c r="K24" s="201">
        <v>13.61</v>
      </c>
      <c r="L24" s="20"/>
      <c r="M24" s="114">
        <f t="shared" si="2"/>
        <v>0</v>
      </c>
      <c r="N24" s="239"/>
      <c r="O24" s="114">
        <f t="shared" si="3"/>
        <v>0</v>
      </c>
      <c r="P24" s="115"/>
      <c r="Q24" s="116"/>
      <c r="T24" s="201">
        <v>13.61</v>
      </c>
      <c r="U24" s="20"/>
      <c r="V24" s="114">
        <f t="shared" si="4"/>
        <v>0</v>
      </c>
      <c r="W24" s="239"/>
      <c r="X24" s="114">
        <f t="shared" si="5"/>
        <v>0</v>
      </c>
      <c r="Y24" s="115"/>
      <c r="Z24" s="116"/>
      <c r="AC24" s="201">
        <v>13.61</v>
      </c>
      <c r="AD24" s="20"/>
      <c r="AE24" s="114">
        <f t="shared" si="6"/>
        <v>0</v>
      </c>
      <c r="AF24" s="239"/>
      <c r="AG24" s="114">
        <f t="shared" si="7"/>
        <v>0</v>
      </c>
      <c r="AH24" s="115"/>
      <c r="AI24" s="116"/>
    </row>
    <row r="25" spans="2:35" x14ac:dyDescent="0.25">
      <c r="B25" s="201">
        <v>13.61</v>
      </c>
      <c r="C25" s="20"/>
      <c r="D25" s="114">
        <f t="shared" si="0"/>
        <v>0</v>
      </c>
      <c r="E25" s="239"/>
      <c r="F25" s="114">
        <f t="shared" si="1"/>
        <v>0</v>
      </c>
      <c r="G25" s="115"/>
      <c r="H25" s="116"/>
      <c r="K25" s="201">
        <v>13.61</v>
      </c>
      <c r="L25" s="20"/>
      <c r="M25" s="114">
        <f t="shared" si="2"/>
        <v>0</v>
      </c>
      <c r="N25" s="239"/>
      <c r="O25" s="114">
        <f t="shared" si="3"/>
        <v>0</v>
      </c>
      <c r="P25" s="115"/>
      <c r="Q25" s="116"/>
      <c r="T25" s="201">
        <v>13.61</v>
      </c>
      <c r="U25" s="20"/>
      <c r="V25" s="114">
        <f t="shared" si="4"/>
        <v>0</v>
      </c>
      <c r="W25" s="239"/>
      <c r="X25" s="114">
        <f t="shared" si="5"/>
        <v>0</v>
      </c>
      <c r="Y25" s="115"/>
      <c r="Z25" s="116"/>
      <c r="AC25" s="201">
        <v>13.61</v>
      </c>
      <c r="AD25" s="20"/>
      <c r="AE25" s="114">
        <f t="shared" si="6"/>
        <v>0</v>
      </c>
      <c r="AF25" s="239"/>
      <c r="AG25" s="114">
        <f t="shared" si="7"/>
        <v>0</v>
      </c>
      <c r="AH25" s="115"/>
      <c r="AI25" s="116"/>
    </row>
    <row r="26" spans="2:35" x14ac:dyDescent="0.25">
      <c r="B26" s="201">
        <v>13.61</v>
      </c>
      <c r="C26" s="20"/>
      <c r="D26" s="114">
        <f t="shared" si="0"/>
        <v>0</v>
      </c>
      <c r="E26" s="239"/>
      <c r="F26" s="114">
        <f t="shared" si="1"/>
        <v>0</v>
      </c>
      <c r="G26" s="115"/>
      <c r="H26" s="116"/>
      <c r="K26" s="201">
        <v>13.61</v>
      </c>
      <c r="L26" s="20"/>
      <c r="M26" s="114">
        <f t="shared" si="2"/>
        <v>0</v>
      </c>
      <c r="N26" s="239"/>
      <c r="O26" s="114">
        <f t="shared" si="3"/>
        <v>0</v>
      </c>
      <c r="P26" s="115"/>
      <c r="Q26" s="116"/>
      <c r="T26" s="201">
        <v>13.61</v>
      </c>
      <c r="U26" s="20"/>
      <c r="V26" s="114">
        <f t="shared" si="4"/>
        <v>0</v>
      </c>
      <c r="W26" s="239"/>
      <c r="X26" s="114">
        <f t="shared" si="5"/>
        <v>0</v>
      </c>
      <c r="Y26" s="115"/>
      <c r="Z26" s="116"/>
      <c r="AC26" s="201">
        <v>13.61</v>
      </c>
      <c r="AD26" s="20"/>
      <c r="AE26" s="114">
        <f t="shared" si="6"/>
        <v>0</v>
      </c>
      <c r="AF26" s="239"/>
      <c r="AG26" s="114">
        <f t="shared" si="7"/>
        <v>0</v>
      </c>
      <c r="AH26" s="115"/>
      <c r="AI26" s="116"/>
    </row>
    <row r="27" spans="2:35" x14ac:dyDescent="0.25">
      <c r="B27" s="201">
        <v>13.61</v>
      </c>
      <c r="C27" s="20"/>
      <c r="D27" s="114">
        <f t="shared" si="0"/>
        <v>0</v>
      </c>
      <c r="E27" s="239"/>
      <c r="F27" s="114">
        <f t="shared" si="1"/>
        <v>0</v>
      </c>
      <c r="G27" s="115"/>
      <c r="H27" s="116"/>
      <c r="K27" s="201">
        <v>13.61</v>
      </c>
      <c r="L27" s="20"/>
      <c r="M27" s="114">
        <f t="shared" si="2"/>
        <v>0</v>
      </c>
      <c r="N27" s="239"/>
      <c r="O27" s="114">
        <f t="shared" si="3"/>
        <v>0</v>
      </c>
      <c r="P27" s="115"/>
      <c r="Q27" s="116"/>
      <c r="T27" s="201">
        <v>13.61</v>
      </c>
      <c r="U27" s="20"/>
      <c r="V27" s="114">
        <f t="shared" si="4"/>
        <v>0</v>
      </c>
      <c r="W27" s="239"/>
      <c r="X27" s="114">
        <f t="shared" si="5"/>
        <v>0</v>
      </c>
      <c r="Y27" s="115"/>
      <c r="Z27" s="116"/>
      <c r="AC27" s="201">
        <v>13.61</v>
      </c>
      <c r="AD27" s="20"/>
      <c r="AE27" s="114">
        <f t="shared" si="6"/>
        <v>0</v>
      </c>
      <c r="AF27" s="239"/>
      <c r="AG27" s="114">
        <f t="shared" si="7"/>
        <v>0</v>
      </c>
      <c r="AH27" s="115"/>
      <c r="AI27" s="116"/>
    </row>
    <row r="28" spans="2:35" x14ac:dyDescent="0.25">
      <c r="B28" s="201">
        <v>13.61</v>
      </c>
      <c r="C28" s="20"/>
      <c r="D28" s="114">
        <f t="shared" si="0"/>
        <v>0</v>
      </c>
      <c r="E28" s="239"/>
      <c r="F28" s="114">
        <f t="shared" si="1"/>
        <v>0</v>
      </c>
      <c r="G28" s="115"/>
      <c r="H28" s="116"/>
      <c r="K28" s="201">
        <v>13.61</v>
      </c>
      <c r="L28" s="20"/>
      <c r="M28" s="114">
        <f t="shared" si="2"/>
        <v>0</v>
      </c>
      <c r="N28" s="239"/>
      <c r="O28" s="114">
        <f t="shared" si="3"/>
        <v>0</v>
      </c>
      <c r="P28" s="115"/>
      <c r="Q28" s="116"/>
      <c r="T28" s="201">
        <v>13.61</v>
      </c>
      <c r="U28" s="20"/>
      <c r="V28" s="114">
        <f t="shared" si="4"/>
        <v>0</v>
      </c>
      <c r="W28" s="239"/>
      <c r="X28" s="114">
        <f t="shared" si="5"/>
        <v>0</v>
      </c>
      <c r="Y28" s="115"/>
      <c r="Z28" s="116"/>
      <c r="AC28" s="201">
        <v>13.61</v>
      </c>
      <c r="AD28" s="20"/>
      <c r="AE28" s="114">
        <f t="shared" si="6"/>
        <v>0</v>
      </c>
      <c r="AF28" s="239"/>
      <c r="AG28" s="114">
        <f t="shared" si="7"/>
        <v>0</v>
      </c>
      <c r="AH28" s="115"/>
      <c r="AI28" s="116"/>
    </row>
    <row r="29" spans="2:35" x14ac:dyDescent="0.25">
      <c r="B29" s="201">
        <v>13.61</v>
      </c>
      <c r="C29" s="20"/>
      <c r="D29" s="114">
        <f t="shared" si="0"/>
        <v>0</v>
      </c>
      <c r="E29" s="239"/>
      <c r="F29" s="114">
        <f t="shared" si="1"/>
        <v>0</v>
      </c>
      <c r="G29" s="115"/>
      <c r="H29" s="116"/>
      <c r="K29" s="201">
        <v>13.61</v>
      </c>
      <c r="L29" s="20"/>
      <c r="M29" s="114">
        <f t="shared" si="2"/>
        <v>0</v>
      </c>
      <c r="N29" s="239"/>
      <c r="O29" s="114">
        <f t="shared" si="3"/>
        <v>0</v>
      </c>
      <c r="P29" s="115"/>
      <c r="Q29" s="116"/>
      <c r="T29" s="201">
        <v>13.61</v>
      </c>
      <c r="U29" s="20"/>
      <c r="V29" s="114">
        <f t="shared" si="4"/>
        <v>0</v>
      </c>
      <c r="W29" s="239"/>
      <c r="X29" s="114">
        <f t="shared" si="5"/>
        <v>0</v>
      </c>
      <c r="Y29" s="115"/>
      <c r="Z29" s="116"/>
      <c r="AC29" s="201">
        <v>13.61</v>
      </c>
      <c r="AD29" s="20"/>
      <c r="AE29" s="114">
        <f t="shared" si="6"/>
        <v>0</v>
      </c>
      <c r="AF29" s="239"/>
      <c r="AG29" s="114">
        <f t="shared" si="7"/>
        <v>0</v>
      </c>
      <c r="AH29" s="115"/>
      <c r="AI29" s="116"/>
    </row>
    <row r="30" spans="2:35" x14ac:dyDescent="0.25">
      <c r="B30" s="201">
        <v>13.61</v>
      </c>
      <c r="C30" s="20"/>
      <c r="D30" s="114">
        <f t="shared" si="0"/>
        <v>0</v>
      </c>
      <c r="E30" s="239"/>
      <c r="F30" s="114">
        <f t="shared" si="1"/>
        <v>0</v>
      </c>
      <c r="G30" s="115"/>
      <c r="H30" s="116"/>
      <c r="K30" s="201">
        <v>13.61</v>
      </c>
      <c r="L30" s="20"/>
      <c r="M30" s="114">
        <f t="shared" si="2"/>
        <v>0</v>
      </c>
      <c r="N30" s="239"/>
      <c r="O30" s="114">
        <f t="shared" si="3"/>
        <v>0</v>
      </c>
      <c r="P30" s="115"/>
      <c r="Q30" s="116"/>
      <c r="T30" s="201">
        <v>13.61</v>
      </c>
      <c r="U30" s="20"/>
      <c r="V30" s="114">
        <f t="shared" si="4"/>
        <v>0</v>
      </c>
      <c r="W30" s="239"/>
      <c r="X30" s="114">
        <f t="shared" si="5"/>
        <v>0</v>
      </c>
      <c r="Y30" s="115"/>
      <c r="Z30" s="116"/>
      <c r="AC30" s="201">
        <v>13.61</v>
      </c>
      <c r="AD30" s="20"/>
      <c r="AE30" s="114">
        <f t="shared" si="6"/>
        <v>0</v>
      </c>
      <c r="AF30" s="239"/>
      <c r="AG30" s="114">
        <f t="shared" si="7"/>
        <v>0</v>
      </c>
      <c r="AH30" s="115"/>
      <c r="AI30" s="116"/>
    </row>
    <row r="31" spans="2:35" x14ac:dyDescent="0.25">
      <c r="B31" s="201">
        <v>13.61</v>
      </c>
      <c r="C31" s="20"/>
      <c r="D31" s="114">
        <f t="shared" si="0"/>
        <v>0</v>
      </c>
      <c r="E31" s="239"/>
      <c r="F31" s="114">
        <f t="shared" si="1"/>
        <v>0</v>
      </c>
      <c r="G31" s="115"/>
      <c r="H31" s="116"/>
      <c r="K31" s="201">
        <v>13.61</v>
      </c>
      <c r="L31" s="20"/>
      <c r="M31" s="114">
        <f t="shared" si="2"/>
        <v>0</v>
      </c>
      <c r="N31" s="239"/>
      <c r="O31" s="114">
        <f t="shared" si="3"/>
        <v>0</v>
      </c>
      <c r="P31" s="115"/>
      <c r="Q31" s="116"/>
      <c r="T31" s="201">
        <v>13.61</v>
      </c>
      <c r="U31" s="20"/>
      <c r="V31" s="114">
        <f t="shared" si="4"/>
        <v>0</v>
      </c>
      <c r="W31" s="239"/>
      <c r="X31" s="114">
        <f t="shared" si="5"/>
        <v>0</v>
      </c>
      <c r="Y31" s="115"/>
      <c r="Z31" s="116"/>
      <c r="AC31" s="201">
        <v>13.61</v>
      </c>
      <c r="AD31" s="20"/>
      <c r="AE31" s="114">
        <f t="shared" si="6"/>
        <v>0</v>
      </c>
      <c r="AF31" s="239"/>
      <c r="AG31" s="114">
        <f t="shared" si="7"/>
        <v>0</v>
      </c>
      <c r="AH31" s="115"/>
      <c r="AI31" s="116"/>
    </row>
    <row r="32" spans="2:35" x14ac:dyDescent="0.25">
      <c r="B32" s="201">
        <v>13.61</v>
      </c>
      <c r="C32" s="20"/>
      <c r="D32" s="114">
        <f t="shared" si="0"/>
        <v>0</v>
      </c>
      <c r="E32" s="239"/>
      <c r="F32" s="114">
        <f t="shared" si="1"/>
        <v>0</v>
      </c>
      <c r="G32" s="115"/>
      <c r="H32" s="116"/>
      <c r="K32" s="201">
        <v>13.61</v>
      </c>
      <c r="L32" s="20"/>
      <c r="M32" s="114">
        <f t="shared" si="2"/>
        <v>0</v>
      </c>
      <c r="N32" s="239"/>
      <c r="O32" s="114">
        <f t="shared" si="3"/>
        <v>0</v>
      </c>
      <c r="P32" s="115"/>
      <c r="Q32" s="116"/>
      <c r="T32" s="201">
        <v>13.61</v>
      </c>
      <c r="U32" s="20"/>
      <c r="V32" s="114">
        <f t="shared" si="4"/>
        <v>0</v>
      </c>
      <c r="W32" s="239"/>
      <c r="X32" s="114">
        <f t="shared" si="5"/>
        <v>0</v>
      </c>
      <c r="Y32" s="115"/>
      <c r="Z32" s="116"/>
      <c r="AC32" s="201">
        <v>13.61</v>
      </c>
      <c r="AD32" s="20"/>
      <c r="AE32" s="114">
        <f t="shared" si="6"/>
        <v>0</v>
      </c>
      <c r="AF32" s="239"/>
      <c r="AG32" s="114">
        <f t="shared" si="7"/>
        <v>0</v>
      </c>
      <c r="AH32" s="115"/>
      <c r="AI32" s="116"/>
    </row>
    <row r="33" spans="2:35" x14ac:dyDescent="0.25">
      <c r="B33" s="201">
        <v>13.61</v>
      </c>
      <c r="C33" s="20"/>
      <c r="D33" s="114">
        <f t="shared" si="0"/>
        <v>0</v>
      </c>
      <c r="E33" s="239"/>
      <c r="F33" s="114">
        <f t="shared" si="1"/>
        <v>0</v>
      </c>
      <c r="G33" s="115"/>
      <c r="H33" s="116"/>
      <c r="K33" s="201">
        <v>13.61</v>
      </c>
      <c r="L33" s="20"/>
      <c r="M33" s="114">
        <f t="shared" si="2"/>
        <v>0</v>
      </c>
      <c r="N33" s="239"/>
      <c r="O33" s="114">
        <f t="shared" si="3"/>
        <v>0</v>
      </c>
      <c r="P33" s="115"/>
      <c r="Q33" s="116"/>
      <c r="T33" s="201">
        <v>13.61</v>
      </c>
      <c r="U33" s="20"/>
      <c r="V33" s="114">
        <f t="shared" si="4"/>
        <v>0</v>
      </c>
      <c r="W33" s="239"/>
      <c r="X33" s="114">
        <f t="shared" si="5"/>
        <v>0</v>
      </c>
      <c r="Y33" s="115"/>
      <c r="Z33" s="116"/>
      <c r="AC33" s="201">
        <v>13.61</v>
      </c>
      <c r="AD33" s="20"/>
      <c r="AE33" s="114">
        <f t="shared" si="6"/>
        <v>0</v>
      </c>
      <c r="AF33" s="239"/>
      <c r="AG33" s="114">
        <f t="shared" si="7"/>
        <v>0</v>
      </c>
      <c r="AH33" s="115"/>
      <c r="AI33" s="116"/>
    </row>
    <row r="34" spans="2:35" x14ac:dyDescent="0.25">
      <c r="B34" s="201">
        <v>13.61</v>
      </c>
      <c r="C34" s="20"/>
      <c r="D34" s="114">
        <f t="shared" si="0"/>
        <v>0</v>
      </c>
      <c r="E34" s="239"/>
      <c r="F34" s="114">
        <f t="shared" si="1"/>
        <v>0</v>
      </c>
      <c r="G34" s="115"/>
      <c r="H34" s="116"/>
      <c r="K34" s="201">
        <v>13.61</v>
      </c>
      <c r="L34" s="20"/>
      <c r="M34" s="114">
        <f t="shared" si="2"/>
        <v>0</v>
      </c>
      <c r="N34" s="239"/>
      <c r="O34" s="114">
        <f t="shared" si="3"/>
        <v>0</v>
      </c>
      <c r="P34" s="115"/>
      <c r="Q34" s="116"/>
      <c r="T34" s="201">
        <v>13.61</v>
      </c>
      <c r="U34" s="20"/>
      <c r="V34" s="114">
        <f t="shared" si="4"/>
        <v>0</v>
      </c>
      <c r="W34" s="239"/>
      <c r="X34" s="114">
        <f t="shared" si="5"/>
        <v>0</v>
      </c>
      <c r="Y34" s="115"/>
      <c r="Z34" s="116"/>
      <c r="AC34" s="201">
        <v>13.61</v>
      </c>
      <c r="AD34" s="20"/>
      <c r="AE34" s="114">
        <f t="shared" si="6"/>
        <v>0</v>
      </c>
      <c r="AF34" s="239"/>
      <c r="AG34" s="114">
        <f t="shared" si="7"/>
        <v>0</v>
      </c>
      <c r="AH34" s="115"/>
      <c r="AI34" s="116"/>
    </row>
    <row r="35" spans="2:35" x14ac:dyDescent="0.25">
      <c r="B35" s="201">
        <v>13.61</v>
      </c>
      <c r="C35" s="20"/>
      <c r="D35" s="114">
        <f t="shared" si="0"/>
        <v>0</v>
      </c>
      <c r="E35" s="239"/>
      <c r="F35" s="114">
        <f t="shared" si="1"/>
        <v>0</v>
      </c>
      <c r="G35" s="115"/>
      <c r="H35" s="116"/>
      <c r="K35" s="201">
        <v>13.61</v>
      </c>
      <c r="L35" s="20"/>
      <c r="M35" s="114">
        <f t="shared" si="2"/>
        <v>0</v>
      </c>
      <c r="N35" s="239"/>
      <c r="O35" s="114">
        <f t="shared" si="3"/>
        <v>0</v>
      </c>
      <c r="P35" s="115"/>
      <c r="Q35" s="116"/>
      <c r="T35" s="201">
        <v>13.61</v>
      </c>
      <c r="U35" s="20"/>
      <c r="V35" s="114">
        <f t="shared" si="4"/>
        <v>0</v>
      </c>
      <c r="W35" s="239"/>
      <c r="X35" s="114">
        <f t="shared" si="5"/>
        <v>0</v>
      </c>
      <c r="Y35" s="115"/>
      <c r="Z35" s="116"/>
      <c r="AC35" s="201">
        <v>13.61</v>
      </c>
      <c r="AD35" s="20"/>
      <c r="AE35" s="114">
        <f t="shared" si="6"/>
        <v>0</v>
      </c>
      <c r="AF35" s="239"/>
      <c r="AG35" s="114">
        <f t="shared" si="7"/>
        <v>0</v>
      </c>
      <c r="AH35" s="115"/>
      <c r="AI35" s="116"/>
    </row>
    <row r="36" spans="2:35" x14ac:dyDescent="0.25">
      <c r="B36" s="201">
        <v>13.61</v>
      </c>
      <c r="C36" s="20"/>
      <c r="D36" s="114">
        <f t="shared" si="0"/>
        <v>0</v>
      </c>
      <c r="E36" s="239"/>
      <c r="F36" s="114">
        <f t="shared" si="1"/>
        <v>0</v>
      </c>
      <c r="G36" s="115"/>
      <c r="H36" s="116"/>
      <c r="K36" s="201">
        <v>13.61</v>
      </c>
      <c r="L36" s="20"/>
      <c r="M36" s="114">
        <f t="shared" si="2"/>
        <v>0</v>
      </c>
      <c r="N36" s="239"/>
      <c r="O36" s="114">
        <f t="shared" si="3"/>
        <v>0</v>
      </c>
      <c r="P36" s="115"/>
      <c r="Q36" s="116"/>
      <c r="T36" s="201">
        <v>13.61</v>
      </c>
      <c r="U36" s="20"/>
      <c r="V36" s="114">
        <f t="shared" si="4"/>
        <v>0</v>
      </c>
      <c r="W36" s="239"/>
      <c r="X36" s="114">
        <f t="shared" si="5"/>
        <v>0</v>
      </c>
      <c r="Y36" s="115"/>
      <c r="Z36" s="116"/>
      <c r="AC36" s="201">
        <v>13.61</v>
      </c>
      <c r="AD36" s="20"/>
      <c r="AE36" s="114">
        <f t="shared" si="6"/>
        <v>0</v>
      </c>
      <c r="AF36" s="239"/>
      <c r="AG36" s="114">
        <f t="shared" si="7"/>
        <v>0</v>
      </c>
      <c r="AH36" s="115"/>
      <c r="AI36" s="116"/>
    </row>
    <row r="37" spans="2:35" x14ac:dyDescent="0.25">
      <c r="B37" s="201">
        <v>13.61</v>
      </c>
      <c r="C37" s="20"/>
      <c r="D37" s="114">
        <f t="shared" si="0"/>
        <v>0</v>
      </c>
      <c r="E37" s="239"/>
      <c r="F37" s="114">
        <f t="shared" si="1"/>
        <v>0</v>
      </c>
      <c r="G37" s="115"/>
      <c r="H37" s="116"/>
      <c r="K37" s="201">
        <v>13.61</v>
      </c>
      <c r="L37" s="20"/>
      <c r="M37" s="114">
        <f t="shared" si="2"/>
        <v>0</v>
      </c>
      <c r="N37" s="239"/>
      <c r="O37" s="114">
        <f t="shared" si="3"/>
        <v>0</v>
      </c>
      <c r="P37" s="115"/>
      <c r="Q37" s="116"/>
      <c r="T37" s="201">
        <v>13.61</v>
      </c>
      <c r="U37" s="20"/>
      <c r="V37" s="114">
        <f t="shared" si="4"/>
        <v>0</v>
      </c>
      <c r="W37" s="239"/>
      <c r="X37" s="114">
        <f t="shared" si="5"/>
        <v>0</v>
      </c>
      <c r="Y37" s="115"/>
      <c r="Z37" s="116"/>
      <c r="AC37" s="201">
        <v>13.61</v>
      </c>
      <c r="AD37" s="20"/>
      <c r="AE37" s="114">
        <f t="shared" si="6"/>
        <v>0</v>
      </c>
      <c r="AF37" s="239"/>
      <c r="AG37" s="114">
        <f t="shared" si="7"/>
        <v>0</v>
      </c>
      <c r="AH37" s="115"/>
      <c r="AI37" s="116"/>
    </row>
    <row r="38" spans="2:35" x14ac:dyDescent="0.25">
      <c r="B38" s="201">
        <v>13.61</v>
      </c>
      <c r="C38" s="20"/>
      <c r="D38" s="114">
        <f t="shared" si="0"/>
        <v>0</v>
      </c>
      <c r="E38" s="239"/>
      <c r="F38" s="114">
        <f t="shared" si="1"/>
        <v>0</v>
      </c>
      <c r="G38" s="115"/>
      <c r="H38" s="116"/>
      <c r="K38" s="201">
        <v>13.61</v>
      </c>
      <c r="L38" s="20"/>
      <c r="M38" s="114">
        <f t="shared" si="2"/>
        <v>0</v>
      </c>
      <c r="N38" s="239"/>
      <c r="O38" s="114">
        <f t="shared" si="3"/>
        <v>0</v>
      </c>
      <c r="P38" s="115"/>
      <c r="Q38" s="116"/>
      <c r="T38" s="201">
        <v>13.61</v>
      </c>
      <c r="U38" s="20"/>
      <c r="V38" s="114">
        <f t="shared" si="4"/>
        <v>0</v>
      </c>
      <c r="W38" s="239"/>
      <c r="X38" s="114">
        <f t="shared" si="5"/>
        <v>0</v>
      </c>
      <c r="Y38" s="115"/>
      <c r="Z38" s="116"/>
      <c r="AC38" s="201">
        <v>13.61</v>
      </c>
      <c r="AD38" s="20"/>
      <c r="AE38" s="114">
        <f t="shared" si="6"/>
        <v>0</v>
      </c>
      <c r="AF38" s="239"/>
      <c r="AG38" s="114">
        <f t="shared" si="7"/>
        <v>0</v>
      </c>
      <c r="AH38" s="115"/>
      <c r="AI38" s="116"/>
    </row>
    <row r="39" spans="2:35" x14ac:dyDescent="0.25">
      <c r="B39" s="201">
        <v>13.61</v>
      </c>
      <c r="C39" s="20"/>
      <c r="D39" s="114">
        <f t="shared" si="0"/>
        <v>0</v>
      </c>
      <c r="E39" s="239"/>
      <c r="F39" s="114">
        <f t="shared" si="1"/>
        <v>0</v>
      </c>
      <c r="G39" s="115"/>
      <c r="H39" s="116"/>
      <c r="K39" s="201">
        <v>13.61</v>
      </c>
      <c r="L39" s="20"/>
      <c r="M39" s="114">
        <f t="shared" si="2"/>
        <v>0</v>
      </c>
      <c r="N39" s="239"/>
      <c r="O39" s="114">
        <f t="shared" si="3"/>
        <v>0</v>
      </c>
      <c r="P39" s="115"/>
      <c r="Q39" s="116"/>
      <c r="T39" s="201">
        <v>13.61</v>
      </c>
      <c r="U39" s="20"/>
      <c r="V39" s="114">
        <f t="shared" si="4"/>
        <v>0</v>
      </c>
      <c r="W39" s="239"/>
      <c r="X39" s="114">
        <f t="shared" si="5"/>
        <v>0</v>
      </c>
      <c r="Y39" s="115"/>
      <c r="Z39" s="116"/>
      <c r="AC39" s="201">
        <v>13.61</v>
      </c>
      <c r="AD39" s="20"/>
      <c r="AE39" s="114">
        <f t="shared" si="6"/>
        <v>0</v>
      </c>
      <c r="AF39" s="239"/>
      <c r="AG39" s="114">
        <f t="shared" si="7"/>
        <v>0</v>
      </c>
      <c r="AH39" s="115"/>
      <c r="AI39" s="116"/>
    </row>
    <row r="40" spans="2:35" x14ac:dyDescent="0.25">
      <c r="B40" s="201">
        <v>13.61</v>
      </c>
      <c r="C40" s="20"/>
      <c r="D40" s="114">
        <f t="shared" si="0"/>
        <v>0</v>
      </c>
      <c r="E40" s="239"/>
      <c r="F40" s="114">
        <f t="shared" si="1"/>
        <v>0</v>
      </c>
      <c r="G40" s="115"/>
      <c r="H40" s="116"/>
      <c r="K40" s="201">
        <v>13.61</v>
      </c>
      <c r="L40" s="20"/>
      <c r="M40" s="114">
        <f t="shared" si="2"/>
        <v>0</v>
      </c>
      <c r="N40" s="239"/>
      <c r="O40" s="114">
        <f t="shared" si="3"/>
        <v>0</v>
      </c>
      <c r="P40" s="115"/>
      <c r="Q40" s="116"/>
      <c r="T40" s="201">
        <v>13.61</v>
      </c>
      <c r="U40" s="20"/>
      <c r="V40" s="114">
        <f t="shared" si="4"/>
        <v>0</v>
      </c>
      <c r="W40" s="239"/>
      <c r="X40" s="114">
        <f t="shared" si="5"/>
        <v>0</v>
      </c>
      <c r="Y40" s="115"/>
      <c r="Z40" s="116"/>
      <c r="AC40" s="201">
        <v>13.61</v>
      </c>
      <c r="AD40" s="20"/>
      <c r="AE40" s="114">
        <f t="shared" si="6"/>
        <v>0</v>
      </c>
      <c r="AF40" s="239"/>
      <c r="AG40" s="114">
        <f t="shared" si="7"/>
        <v>0</v>
      </c>
      <c r="AH40" s="115"/>
      <c r="AI40" s="116"/>
    </row>
    <row r="41" spans="2:35" x14ac:dyDescent="0.25">
      <c r="B41" s="201">
        <v>13.61</v>
      </c>
      <c r="C41" s="20"/>
      <c r="D41" s="114">
        <f t="shared" si="0"/>
        <v>0</v>
      </c>
      <c r="E41" s="239"/>
      <c r="F41" s="114">
        <f t="shared" si="1"/>
        <v>0</v>
      </c>
      <c r="G41" s="115"/>
      <c r="H41" s="116"/>
      <c r="K41" s="201">
        <v>13.61</v>
      </c>
      <c r="L41" s="20"/>
      <c r="M41" s="114">
        <f t="shared" si="2"/>
        <v>0</v>
      </c>
      <c r="N41" s="239"/>
      <c r="O41" s="114">
        <f t="shared" si="3"/>
        <v>0</v>
      </c>
      <c r="P41" s="115"/>
      <c r="Q41" s="116"/>
      <c r="T41" s="201">
        <v>13.61</v>
      </c>
      <c r="U41" s="20"/>
      <c r="V41" s="114">
        <f t="shared" si="4"/>
        <v>0</v>
      </c>
      <c r="W41" s="239"/>
      <c r="X41" s="114">
        <f t="shared" si="5"/>
        <v>0</v>
      </c>
      <c r="Y41" s="115"/>
      <c r="Z41" s="116"/>
      <c r="AC41" s="201">
        <v>13.61</v>
      </c>
      <c r="AD41" s="20"/>
      <c r="AE41" s="114">
        <f t="shared" si="6"/>
        <v>0</v>
      </c>
      <c r="AF41" s="239"/>
      <c r="AG41" s="114">
        <f t="shared" si="7"/>
        <v>0</v>
      </c>
      <c r="AH41" s="115"/>
      <c r="AI41" s="116"/>
    </row>
    <row r="42" spans="2:35" x14ac:dyDescent="0.25">
      <c r="B42" s="201">
        <v>13.61</v>
      </c>
      <c r="C42" s="20"/>
      <c r="D42" s="114">
        <f t="shared" si="0"/>
        <v>0</v>
      </c>
      <c r="E42" s="239"/>
      <c r="F42" s="114">
        <f t="shared" si="1"/>
        <v>0</v>
      </c>
      <c r="G42" s="115"/>
      <c r="H42" s="116"/>
      <c r="K42" s="201">
        <v>13.61</v>
      </c>
      <c r="L42" s="20"/>
      <c r="M42" s="114">
        <f t="shared" si="2"/>
        <v>0</v>
      </c>
      <c r="N42" s="239"/>
      <c r="O42" s="114">
        <f t="shared" si="3"/>
        <v>0</v>
      </c>
      <c r="P42" s="115"/>
      <c r="Q42" s="116"/>
      <c r="T42" s="201">
        <v>13.61</v>
      </c>
      <c r="U42" s="20"/>
      <c r="V42" s="114">
        <f t="shared" si="4"/>
        <v>0</v>
      </c>
      <c r="W42" s="239"/>
      <c r="X42" s="114">
        <f t="shared" si="5"/>
        <v>0</v>
      </c>
      <c r="Y42" s="115"/>
      <c r="Z42" s="116"/>
      <c r="AC42" s="201">
        <v>13.61</v>
      </c>
      <c r="AD42" s="20"/>
      <c r="AE42" s="114">
        <f t="shared" si="6"/>
        <v>0</v>
      </c>
      <c r="AF42" s="239"/>
      <c r="AG42" s="114">
        <f t="shared" si="7"/>
        <v>0</v>
      </c>
      <c r="AH42" s="115"/>
      <c r="AI42" s="116"/>
    </row>
    <row r="43" spans="2:35" x14ac:dyDescent="0.25">
      <c r="B43" s="201">
        <v>13.61</v>
      </c>
      <c r="C43" s="20"/>
      <c r="D43" s="114">
        <f t="shared" si="0"/>
        <v>0</v>
      </c>
      <c r="E43" s="239"/>
      <c r="F43" s="114">
        <f t="shared" si="1"/>
        <v>0</v>
      </c>
      <c r="G43" s="115"/>
      <c r="H43" s="116"/>
      <c r="K43" s="201">
        <v>13.61</v>
      </c>
      <c r="L43" s="20"/>
      <c r="M43" s="114">
        <f t="shared" si="2"/>
        <v>0</v>
      </c>
      <c r="N43" s="239"/>
      <c r="O43" s="114">
        <f t="shared" si="3"/>
        <v>0</v>
      </c>
      <c r="P43" s="115"/>
      <c r="Q43" s="116"/>
      <c r="T43" s="201">
        <v>13.61</v>
      </c>
      <c r="U43" s="20"/>
      <c r="V43" s="114">
        <f t="shared" si="4"/>
        <v>0</v>
      </c>
      <c r="W43" s="239"/>
      <c r="X43" s="114">
        <f t="shared" si="5"/>
        <v>0</v>
      </c>
      <c r="Y43" s="115"/>
      <c r="Z43" s="116"/>
      <c r="AC43" s="201">
        <v>13.61</v>
      </c>
      <c r="AD43" s="20"/>
      <c r="AE43" s="114">
        <f t="shared" si="6"/>
        <v>0</v>
      </c>
      <c r="AF43" s="239"/>
      <c r="AG43" s="114">
        <f t="shared" si="7"/>
        <v>0</v>
      </c>
      <c r="AH43" s="115"/>
      <c r="AI43" s="116"/>
    </row>
    <row r="44" spans="2:35" x14ac:dyDescent="0.25">
      <c r="B44" s="201">
        <v>13.61</v>
      </c>
      <c r="C44" s="20"/>
      <c r="D44" s="114">
        <f t="shared" si="0"/>
        <v>0</v>
      </c>
      <c r="E44" s="239"/>
      <c r="F44" s="114">
        <f t="shared" si="1"/>
        <v>0</v>
      </c>
      <c r="G44" s="115"/>
      <c r="H44" s="116"/>
      <c r="K44" s="201">
        <v>13.61</v>
      </c>
      <c r="L44" s="20"/>
      <c r="M44" s="114">
        <f t="shared" si="2"/>
        <v>0</v>
      </c>
      <c r="N44" s="239"/>
      <c r="O44" s="114">
        <f t="shared" si="3"/>
        <v>0</v>
      </c>
      <c r="P44" s="115"/>
      <c r="Q44" s="116"/>
      <c r="T44" s="201">
        <v>13.61</v>
      </c>
      <c r="U44" s="20"/>
      <c r="V44" s="114">
        <f t="shared" si="4"/>
        <v>0</v>
      </c>
      <c r="W44" s="239"/>
      <c r="X44" s="114">
        <f t="shared" si="5"/>
        <v>0</v>
      </c>
      <c r="Y44" s="115"/>
      <c r="Z44" s="116"/>
      <c r="AC44" s="201">
        <v>13.61</v>
      </c>
      <c r="AD44" s="20"/>
      <c r="AE44" s="114">
        <f t="shared" si="6"/>
        <v>0</v>
      </c>
      <c r="AF44" s="239"/>
      <c r="AG44" s="114">
        <f t="shared" si="7"/>
        <v>0</v>
      </c>
      <c r="AH44" s="115"/>
      <c r="AI44" s="116"/>
    </row>
    <row r="45" spans="2:35" x14ac:dyDescent="0.25">
      <c r="B45" s="201">
        <v>13.61</v>
      </c>
      <c r="C45" s="20"/>
      <c r="D45" s="114">
        <f t="shared" si="0"/>
        <v>0</v>
      </c>
      <c r="E45" s="239"/>
      <c r="F45" s="114">
        <f t="shared" si="1"/>
        <v>0</v>
      </c>
      <c r="G45" s="115"/>
      <c r="H45" s="116"/>
      <c r="K45" s="201">
        <v>13.61</v>
      </c>
      <c r="L45" s="20"/>
      <c r="M45" s="114">
        <f t="shared" si="2"/>
        <v>0</v>
      </c>
      <c r="N45" s="239"/>
      <c r="O45" s="114">
        <f t="shared" si="3"/>
        <v>0</v>
      </c>
      <c r="P45" s="115"/>
      <c r="Q45" s="116"/>
      <c r="T45" s="201">
        <v>13.61</v>
      </c>
      <c r="U45" s="20"/>
      <c r="V45" s="114">
        <f t="shared" si="4"/>
        <v>0</v>
      </c>
      <c r="W45" s="239"/>
      <c r="X45" s="114">
        <f t="shared" si="5"/>
        <v>0</v>
      </c>
      <c r="Y45" s="115"/>
      <c r="Z45" s="116"/>
      <c r="AC45" s="201">
        <v>13.61</v>
      </c>
      <c r="AD45" s="20"/>
      <c r="AE45" s="114">
        <f t="shared" si="6"/>
        <v>0</v>
      </c>
      <c r="AF45" s="239"/>
      <c r="AG45" s="114">
        <f t="shared" si="7"/>
        <v>0</v>
      </c>
      <c r="AH45" s="115"/>
      <c r="AI45" s="116"/>
    </row>
    <row r="46" spans="2:35" x14ac:dyDescent="0.25">
      <c r="B46" s="201">
        <v>13.61</v>
      </c>
      <c r="C46" s="20"/>
      <c r="D46" s="114">
        <f t="shared" si="0"/>
        <v>0</v>
      </c>
      <c r="E46" s="239"/>
      <c r="F46" s="114">
        <f t="shared" si="1"/>
        <v>0</v>
      </c>
      <c r="G46" s="115"/>
      <c r="H46" s="116"/>
      <c r="K46" s="201">
        <v>13.61</v>
      </c>
      <c r="L46" s="20"/>
      <c r="M46" s="114">
        <f t="shared" si="2"/>
        <v>0</v>
      </c>
      <c r="N46" s="239"/>
      <c r="O46" s="114">
        <f t="shared" si="3"/>
        <v>0</v>
      </c>
      <c r="P46" s="115"/>
      <c r="Q46" s="116"/>
      <c r="T46" s="201">
        <v>13.61</v>
      </c>
      <c r="U46" s="20"/>
      <c r="V46" s="114">
        <f t="shared" si="4"/>
        <v>0</v>
      </c>
      <c r="W46" s="239"/>
      <c r="X46" s="114">
        <f t="shared" si="5"/>
        <v>0</v>
      </c>
      <c r="Y46" s="115"/>
      <c r="Z46" s="116"/>
      <c r="AC46" s="201">
        <v>13.61</v>
      </c>
      <c r="AD46" s="20"/>
      <c r="AE46" s="114">
        <f t="shared" si="6"/>
        <v>0</v>
      </c>
      <c r="AF46" s="239"/>
      <c r="AG46" s="114">
        <f t="shared" si="7"/>
        <v>0</v>
      </c>
      <c r="AH46" s="115"/>
      <c r="AI46" s="116"/>
    </row>
    <row r="47" spans="2:35" x14ac:dyDescent="0.25">
      <c r="B47" s="201">
        <v>13.61</v>
      </c>
      <c r="C47" s="20"/>
      <c r="D47" s="114">
        <f t="shared" si="0"/>
        <v>0</v>
      </c>
      <c r="E47" s="239"/>
      <c r="F47" s="114">
        <f t="shared" si="1"/>
        <v>0</v>
      </c>
      <c r="G47" s="115"/>
      <c r="H47" s="116"/>
      <c r="K47" s="201">
        <v>13.61</v>
      </c>
      <c r="L47" s="20"/>
      <c r="M47" s="114">
        <f t="shared" si="2"/>
        <v>0</v>
      </c>
      <c r="N47" s="239"/>
      <c r="O47" s="114">
        <f t="shared" si="3"/>
        <v>0</v>
      </c>
      <c r="P47" s="115"/>
      <c r="Q47" s="116"/>
      <c r="T47" s="201">
        <v>13.61</v>
      </c>
      <c r="U47" s="20"/>
      <c r="V47" s="114">
        <f t="shared" si="4"/>
        <v>0</v>
      </c>
      <c r="W47" s="239"/>
      <c r="X47" s="114">
        <f t="shared" si="5"/>
        <v>0</v>
      </c>
      <c r="Y47" s="115"/>
      <c r="Z47" s="116"/>
      <c r="AC47" s="201">
        <v>13.61</v>
      </c>
      <c r="AD47" s="20"/>
      <c r="AE47" s="114">
        <f t="shared" si="6"/>
        <v>0</v>
      </c>
      <c r="AF47" s="239"/>
      <c r="AG47" s="114">
        <f t="shared" si="7"/>
        <v>0</v>
      </c>
      <c r="AH47" s="115"/>
      <c r="AI47" s="116"/>
    </row>
    <row r="48" spans="2:35" x14ac:dyDescent="0.25">
      <c r="B48" s="201">
        <v>13.61</v>
      </c>
      <c r="C48" s="20"/>
      <c r="D48" s="114">
        <f t="shared" si="0"/>
        <v>0</v>
      </c>
      <c r="E48" s="239"/>
      <c r="F48" s="114">
        <f t="shared" si="1"/>
        <v>0</v>
      </c>
      <c r="G48" s="115"/>
      <c r="H48" s="116"/>
      <c r="K48" s="201">
        <v>13.61</v>
      </c>
      <c r="L48" s="20"/>
      <c r="M48" s="114">
        <f t="shared" si="2"/>
        <v>0</v>
      </c>
      <c r="N48" s="239"/>
      <c r="O48" s="114">
        <f t="shared" si="3"/>
        <v>0</v>
      </c>
      <c r="P48" s="115"/>
      <c r="Q48" s="116"/>
      <c r="T48" s="201">
        <v>13.61</v>
      </c>
      <c r="U48" s="20"/>
      <c r="V48" s="114">
        <f t="shared" si="4"/>
        <v>0</v>
      </c>
      <c r="W48" s="239"/>
      <c r="X48" s="114">
        <f t="shared" si="5"/>
        <v>0</v>
      </c>
      <c r="Y48" s="115"/>
      <c r="Z48" s="116"/>
      <c r="AC48" s="201">
        <v>13.61</v>
      </c>
      <c r="AD48" s="20"/>
      <c r="AE48" s="114">
        <f t="shared" si="6"/>
        <v>0</v>
      </c>
      <c r="AF48" s="239"/>
      <c r="AG48" s="114">
        <f t="shared" si="7"/>
        <v>0</v>
      </c>
      <c r="AH48" s="115"/>
      <c r="AI48" s="116"/>
    </row>
    <row r="49" spans="2:35" x14ac:dyDescent="0.25">
      <c r="B49" s="201">
        <v>13.61</v>
      </c>
      <c r="C49" s="20"/>
      <c r="D49" s="114">
        <f t="shared" si="0"/>
        <v>0</v>
      </c>
      <c r="E49" s="239"/>
      <c r="F49" s="114">
        <f t="shared" si="1"/>
        <v>0</v>
      </c>
      <c r="G49" s="115"/>
      <c r="H49" s="116"/>
      <c r="K49" s="201">
        <v>13.61</v>
      </c>
      <c r="L49" s="20"/>
      <c r="M49" s="114">
        <f t="shared" si="2"/>
        <v>0</v>
      </c>
      <c r="N49" s="239"/>
      <c r="O49" s="114">
        <f t="shared" si="3"/>
        <v>0</v>
      </c>
      <c r="P49" s="115"/>
      <c r="Q49" s="116"/>
      <c r="T49" s="201">
        <v>13.61</v>
      </c>
      <c r="U49" s="20"/>
      <c r="V49" s="114">
        <f t="shared" si="4"/>
        <v>0</v>
      </c>
      <c r="W49" s="239"/>
      <c r="X49" s="114">
        <f t="shared" si="5"/>
        <v>0</v>
      </c>
      <c r="Y49" s="115"/>
      <c r="Z49" s="116"/>
      <c r="AC49" s="201">
        <v>13.61</v>
      </c>
      <c r="AD49" s="20"/>
      <c r="AE49" s="114">
        <f t="shared" si="6"/>
        <v>0</v>
      </c>
      <c r="AF49" s="239"/>
      <c r="AG49" s="114">
        <f t="shared" si="7"/>
        <v>0</v>
      </c>
      <c r="AH49" s="115"/>
      <c r="AI49" s="116"/>
    </row>
    <row r="50" spans="2:35" x14ac:dyDescent="0.25">
      <c r="B50" s="201">
        <v>13.61</v>
      </c>
      <c r="C50" s="20"/>
      <c r="D50" s="114">
        <f t="shared" si="0"/>
        <v>0</v>
      </c>
      <c r="E50" s="239"/>
      <c r="F50" s="114">
        <f t="shared" si="1"/>
        <v>0</v>
      </c>
      <c r="G50" s="115"/>
      <c r="H50" s="116"/>
      <c r="K50" s="201">
        <v>13.61</v>
      </c>
      <c r="L50" s="20"/>
      <c r="M50" s="114">
        <f t="shared" si="2"/>
        <v>0</v>
      </c>
      <c r="N50" s="239"/>
      <c r="O50" s="114">
        <f t="shared" si="3"/>
        <v>0</v>
      </c>
      <c r="P50" s="115"/>
      <c r="Q50" s="116"/>
      <c r="T50" s="201">
        <v>13.61</v>
      </c>
      <c r="U50" s="20"/>
      <c r="V50" s="114">
        <f t="shared" si="4"/>
        <v>0</v>
      </c>
      <c r="W50" s="239"/>
      <c r="X50" s="114">
        <f t="shared" si="5"/>
        <v>0</v>
      </c>
      <c r="Y50" s="115"/>
      <c r="Z50" s="116"/>
      <c r="AC50" s="201">
        <v>13.61</v>
      </c>
      <c r="AD50" s="20"/>
      <c r="AE50" s="114">
        <f t="shared" si="6"/>
        <v>0</v>
      </c>
      <c r="AF50" s="239"/>
      <c r="AG50" s="114">
        <f t="shared" si="7"/>
        <v>0</v>
      </c>
      <c r="AH50" s="115"/>
      <c r="AI50" s="116"/>
    </row>
    <row r="51" spans="2:35" x14ac:dyDescent="0.25">
      <c r="B51" s="201">
        <v>13.61</v>
      </c>
      <c r="C51" s="20"/>
      <c r="D51" s="114">
        <f t="shared" si="0"/>
        <v>0</v>
      </c>
      <c r="E51" s="239"/>
      <c r="F51" s="114">
        <f t="shared" si="1"/>
        <v>0</v>
      </c>
      <c r="G51" s="115"/>
      <c r="H51" s="116"/>
      <c r="K51" s="201">
        <v>13.61</v>
      </c>
      <c r="L51" s="20"/>
      <c r="M51" s="114">
        <f t="shared" si="2"/>
        <v>0</v>
      </c>
      <c r="N51" s="239"/>
      <c r="O51" s="114">
        <f t="shared" si="3"/>
        <v>0</v>
      </c>
      <c r="P51" s="115"/>
      <c r="Q51" s="116"/>
      <c r="T51" s="201">
        <v>13.61</v>
      </c>
      <c r="U51" s="20"/>
      <c r="V51" s="114">
        <f t="shared" si="4"/>
        <v>0</v>
      </c>
      <c r="W51" s="239"/>
      <c r="X51" s="114">
        <f t="shared" si="5"/>
        <v>0</v>
      </c>
      <c r="Y51" s="115"/>
      <c r="Z51" s="116"/>
      <c r="AC51" s="201">
        <v>13.61</v>
      </c>
      <c r="AD51" s="20"/>
      <c r="AE51" s="114">
        <f t="shared" si="6"/>
        <v>0</v>
      </c>
      <c r="AF51" s="239"/>
      <c r="AG51" s="114">
        <f t="shared" si="7"/>
        <v>0</v>
      </c>
      <c r="AH51" s="115"/>
      <c r="AI51" s="116"/>
    </row>
    <row r="52" spans="2:35" x14ac:dyDescent="0.25">
      <c r="B52" s="201">
        <v>13.61</v>
      </c>
      <c r="C52" s="20"/>
      <c r="D52" s="114">
        <f t="shared" si="0"/>
        <v>0</v>
      </c>
      <c r="E52" s="239"/>
      <c r="F52" s="114">
        <f t="shared" si="1"/>
        <v>0</v>
      </c>
      <c r="G52" s="115"/>
      <c r="H52" s="116"/>
      <c r="K52" s="201">
        <v>13.61</v>
      </c>
      <c r="L52" s="20"/>
      <c r="M52" s="114">
        <f t="shared" si="2"/>
        <v>0</v>
      </c>
      <c r="N52" s="239"/>
      <c r="O52" s="114">
        <f t="shared" si="3"/>
        <v>0</v>
      </c>
      <c r="P52" s="115"/>
      <c r="Q52" s="116"/>
      <c r="T52" s="201">
        <v>13.61</v>
      </c>
      <c r="U52" s="20"/>
      <c r="V52" s="114">
        <f t="shared" si="4"/>
        <v>0</v>
      </c>
      <c r="W52" s="239"/>
      <c r="X52" s="114">
        <f t="shared" si="5"/>
        <v>0</v>
      </c>
      <c r="Y52" s="115"/>
      <c r="Z52" s="116"/>
      <c r="AC52" s="201">
        <v>13.61</v>
      </c>
      <c r="AD52" s="20"/>
      <c r="AE52" s="114">
        <f t="shared" si="6"/>
        <v>0</v>
      </c>
      <c r="AF52" s="239"/>
      <c r="AG52" s="114">
        <f t="shared" si="7"/>
        <v>0</v>
      </c>
      <c r="AH52" s="115"/>
      <c r="AI52" s="116"/>
    </row>
    <row r="53" spans="2:35" x14ac:dyDescent="0.25">
      <c r="B53" s="201">
        <v>13.61</v>
      </c>
      <c r="C53" s="20"/>
      <c r="D53" s="114">
        <f t="shared" si="0"/>
        <v>0</v>
      </c>
      <c r="E53" s="239"/>
      <c r="F53" s="114">
        <f t="shared" si="1"/>
        <v>0</v>
      </c>
      <c r="G53" s="115"/>
      <c r="H53" s="116"/>
      <c r="K53" s="201">
        <v>13.61</v>
      </c>
      <c r="L53" s="20"/>
      <c r="M53" s="114">
        <f t="shared" si="2"/>
        <v>0</v>
      </c>
      <c r="N53" s="239"/>
      <c r="O53" s="114">
        <f t="shared" si="3"/>
        <v>0</v>
      </c>
      <c r="P53" s="115"/>
      <c r="Q53" s="116"/>
      <c r="T53" s="201">
        <v>13.61</v>
      </c>
      <c r="U53" s="20"/>
      <c r="V53" s="114">
        <f t="shared" si="4"/>
        <v>0</v>
      </c>
      <c r="W53" s="239"/>
      <c r="X53" s="114">
        <f t="shared" si="5"/>
        <v>0</v>
      </c>
      <c r="Y53" s="115"/>
      <c r="Z53" s="116"/>
      <c r="AC53" s="201">
        <v>13.61</v>
      </c>
      <c r="AD53" s="20"/>
      <c r="AE53" s="114">
        <f t="shared" si="6"/>
        <v>0</v>
      </c>
      <c r="AF53" s="239"/>
      <c r="AG53" s="114">
        <f t="shared" si="7"/>
        <v>0</v>
      </c>
      <c r="AH53" s="115"/>
      <c r="AI53" s="116"/>
    </row>
    <row r="54" spans="2:35" x14ac:dyDescent="0.25">
      <c r="B54" s="201">
        <v>13.61</v>
      </c>
      <c r="C54" s="20"/>
      <c r="D54" s="114">
        <f t="shared" si="0"/>
        <v>0</v>
      </c>
      <c r="E54" s="239"/>
      <c r="F54" s="114">
        <f t="shared" si="1"/>
        <v>0</v>
      </c>
      <c r="G54" s="115"/>
      <c r="H54" s="116"/>
      <c r="K54" s="201">
        <v>13.61</v>
      </c>
      <c r="L54" s="20"/>
      <c r="M54" s="114">
        <f t="shared" si="2"/>
        <v>0</v>
      </c>
      <c r="N54" s="239"/>
      <c r="O54" s="114">
        <f t="shared" si="3"/>
        <v>0</v>
      </c>
      <c r="P54" s="115"/>
      <c r="Q54" s="116"/>
      <c r="T54" s="201">
        <v>13.61</v>
      </c>
      <c r="U54" s="20"/>
      <c r="V54" s="114">
        <f t="shared" si="4"/>
        <v>0</v>
      </c>
      <c r="W54" s="239"/>
      <c r="X54" s="114">
        <f t="shared" si="5"/>
        <v>0</v>
      </c>
      <c r="Y54" s="115"/>
      <c r="Z54" s="116"/>
      <c r="AC54" s="201">
        <v>13.61</v>
      </c>
      <c r="AD54" s="20"/>
      <c r="AE54" s="114">
        <f t="shared" si="6"/>
        <v>0</v>
      </c>
      <c r="AF54" s="239"/>
      <c r="AG54" s="114">
        <f t="shared" si="7"/>
        <v>0</v>
      </c>
      <c r="AH54" s="115"/>
      <c r="AI54" s="116"/>
    </row>
    <row r="55" spans="2:35" x14ac:dyDescent="0.25">
      <c r="B55" s="201">
        <v>13.61</v>
      </c>
      <c r="C55" s="20"/>
      <c r="D55" s="114">
        <f t="shared" si="0"/>
        <v>0</v>
      </c>
      <c r="E55" s="239"/>
      <c r="F55" s="114">
        <f t="shared" si="1"/>
        <v>0</v>
      </c>
      <c r="G55" s="115"/>
      <c r="H55" s="116"/>
      <c r="K55" s="201">
        <v>13.61</v>
      </c>
      <c r="L55" s="20"/>
      <c r="M55" s="114">
        <f t="shared" si="2"/>
        <v>0</v>
      </c>
      <c r="N55" s="239"/>
      <c r="O55" s="114">
        <f t="shared" si="3"/>
        <v>0</v>
      </c>
      <c r="P55" s="115"/>
      <c r="Q55" s="116"/>
      <c r="T55" s="201">
        <v>13.61</v>
      </c>
      <c r="U55" s="20"/>
      <c r="V55" s="114">
        <f t="shared" si="4"/>
        <v>0</v>
      </c>
      <c r="W55" s="239"/>
      <c r="X55" s="114">
        <f t="shared" si="5"/>
        <v>0</v>
      </c>
      <c r="Y55" s="115"/>
      <c r="Z55" s="116"/>
      <c r="AC55" s="201">
        <v>13.61</v>
      </c>
      <c r="AD55" s="20"/>
      <c r="AE55" s="114">
        <f t="shared" si="6"/>
        <v>0</v>
      </c>
      <c r="AF55" s="239"/>
      <c r="AG55" s="114">
        <f t="shared" si="7"/>
        <v>0</v>
      </c>
      <c r="AH55" s="115"/>
      <c r="AI55" s="116"/>
    </row>
    <row r="56" spans="2:35" x14ac:dyDescent="0.25">
      <c r="B56" s="201">
        <v>13.61</v>
      </c>
      <c r="C56" s="20"/>
      <c r="D56" s="114">
        <f t="shared" si="0"/>
        <v>0</v>
      </c>
      <c r="E56" s="239"/>
      <c r="F56" s="114">
        <f t="shared" si="1"/>
        <v>0</v>
      </c>
      <c r="G56" s="115"/>
      <c r="H56" s="116"/>
      <c r="K56" s="201">
        <v>13.61</v>
      </c>
      <c r="L56" s="20"/>
      <c r="M56" s="114">
        <f t="shared" si="2"/>
        <v>0</v>
      </c>
      <c r="N56" s="239"/>
      <c r="O56" s="114">
        <f t="shared" si="3"/>
        <v>0</v>
      </c>
      <c r="P56" s="115"/>
      <c r="Q56" s="116"/>
      <c r="T56" s="201">
        <v>13.61</v>
      </c>
      <c r="U56" s="20"/>
      <c r="V56" s="114">
        <f t="shared" si="4"/>
        <v>0</v>
      </c>
      <c r="W56" s="239"/>
      <c r="X56" s="114">
        <f t="shared" si="5"/>
        <v>0</v>
      </c>
      <c r="Y56" s="115"/>
      <c r="Z56" s="116"/>
      <c r="AC56" s="201">
        <v>13.61</v>
      </c>
      <c r="AD56" s="20"/>
      <c r="AE56" s="114">
        <f t="shared" si="6"/>
        <v>0</v>
      </c>
      <c r="AF56" s="239"/>
      <c r="AG56" s="114">
        <f t="shared" si="7"/>
        <v>0</v>
      </c>
      <c r="AH56" s="115"/>
      <c r="AI56" s="116"/>
    </row>
    <row r="57" spans="2:35" ht="15.75" thickBot="1" x14ac:dyDescent="0.3">
      <c r="B57" s="201">
        <v>13.61</v>
      </c>
      <c r="C57" s="312"/>
      <c r="D57" s="361">
        <f t="shared" si="0"/>
        <v>0</v>
      </c>
      <c r="E57" s="392"/>
      <c r="F57" s="363">
        <f>D57</f>
        <v>0</v>
      </c>
      <c r="G57" s="313"/>
      <c r="H57" s="116"/>
      <c r="K57" s="201">
        <v>13.61</v>
      </c>
      <c r="L57" s="312"/>
      <c r="M57" s="361">
        <f t="shared" si="2"/>
        <v>0</v>
      </c>
      <c r="N57" s="392"/>
      <c r="O57" s="363">
        <f>M57</f>
        <v>0</v>
      </c>
      <c r="P57" s="313"/>
      <c r="Q57" s="116"/>
      <c r="T57" s="201">
        <v>13.61</v>
      </c>
      <c r="U57" s="312"/>
      <c r="V57" s="361">
        <f t="shared" si="4"/>
        <v>0</v>
      </c>
      <c r="W57" s="392"/>
      <c r="X57" s="363">
        <f>V57</f>
        <v>0</v>
      </c>
      <c r="Y57" s="313"/>
      <c r="Z57" s="116"/>
      <c r="AC57" s="201">
        <v>13.61</v>
      </c>
      <c r="AD57" s="312"/>
      <c r="AE57" s="361">
        <f t="shared" si="6"/>
        <v>0</v>
      </c>
      <c r="AF57" s="392"/>
      <c r="AG57" s="363">
        <f>AE57</f>
        <v>0</v>
      </c>
      <c r="AH57" s="313"/>
      <c r="AI57" s="116"/>
    </row>
    <row r="58" spans="2:35" x14ac:dyDescent="0.25">
      <c r="C58" s="82">
        <f>SUM(C9:C57)</f>
        <v>65</v>
      </c>
      <c r="D58" s="9">
        <f>SUM(D9:D57)</f>
        <v>884.65</v>
      </c>
      <c r="F58" s="9">
        <f>SUM(F9:F57)</f>
        <v>884.65</v>
      </c>
      <c r="L58" s="82">
        <f>SUM(L9:L57)</f>
        <v>187</v>
      </c>
      <c r="M58" s="9">
        <f>SUM(M9:M57)</f>
        <v>2545.0699999999993</v>
      </c>
      <c r="O58" s="9">
        <f>SUM(O9:O57)</f>
        <v>2545.0699999999993</v>
      </c>
      <c r="U58" s="82">
        <f>SUM(U9:U57)</f>
        <v>116</v>
      </c>
      <c r="V58" s="9">
        <f>SUM(V9:V57)</f>
        <v>1578.7599999999998</v>
      </c>
      <c r="X58" s="9">
        <f>SUM(X9:X57)</f>
        <v>1578.7599999999998</v>
      </c>
      <c r="AD58" s="82">
        <f>SUM(AD9:AD57)</f>
        <v>0</v>
      </c>
      <c r="AE58" s="9">
        <f>SUM(AE9:AE57)</f>
        <v>0</v>
      </c>
      <c r="AG58" s="9">
        <f>SUM(AG9:AG57)</f>
        <v>0</v>
      </c>
    </row>
    <row r="60" spans="2:35" ht="15.75" thickBot="1" x14ac:dyDescent="0.3"/>
    <row r="61" spans="2:35" ht="15.75" thickBot="1" x14ac:dyDescent="0.3">
      <c r="D61" s="61" t="s">
        <v>4</v>
      </c>
      <c r="E61" s="93">
        <f>F5+F6+F7-C58+F4</f>
        <v>86</v>
      </c>
      <c r="M61" s="61" t="s">
        <v>4</v>
      </c>
      <c r="N61" s="93">
        <f>O5+O6+O7-L58+O4</f>
        <v>0</v>
      </c>
      <c r="V61" s="61" t="s">
        <v>4</v>
      </c>
      <c r="W61" s="93">
        <f>X5+X6+X7-U58+X4</f>
        <v>106</v>
      </c>
      <c r="AE61" s="61" t="s">
        <v>4</v>
      </c>
      <c r="AF61" s="93">
        <f>AG5+AG6+AG7-AD58+AG4</f>
        <v>445</v>
      </c>
    </row>
    <row r="62" spans="2:35" ht="15.75" thickBot="1" x14ac:dyDescent="0.3"/>
    <row r="63" spans="2:35" ht="15.75" thickBot="1" x14ac:dyDescent="0.3">
      <c r="C63" s="725" t="s">
        <v>11</v>
      </c>
      <c r="D63" s="726"/>
      <c r="E63" s="95">
        <f>E5+E6+E7-F58</f>
        <v>1156.8499999999999</v>
      </c>
      <c r="F63" s="124"/>
      <c r="G63" s="16"/>
      <c r="L63" s="725" t="s">
        <v>11</v>
      </c>
      <c r="M63" s="726"/>
      <c r="N63" s="95">
        <f>N5+N6+N7-O58</f>
        <v>0</v>
      </c>
      <c r="O63" s="124"/>
      <c r="P63" s="16"/>
      <c r="U63" s="725" t="s">
        <v>11</v>
      </c>
      <c r="V63" s="726"/>
      <c r="W63" s="95">
        <f>W5+W6+W7-X58</f>
        <v>1442.6599999999999</v>
      </c>
      <c r="X63" s="124"/>
      <c r="Y63" s="16"/>
      <c r="AD63" s="725" t="s">
        <v>11</v>
      </c>
      <c r="AE63" s="726"/>
      <c r="AF63" s="95">
        <f>AF5+AF6+AF7-AG58</f>
        <v>6055.46</v>
      </c>
      <c r="AG63" s="124"/>
      <c r="AH63" s="16"/>
    </row>
    <row r="64" spans="2:35" x14ac:dyDescent="0.25">
      <c r="F64" s="16"/>
      <c r="G64" s="16"/>
      <c r="O64" s="16"/>
      <c r="P64" s="16"/>
      <c r="X64" s="16"/>
      <c r="Y64" s="16"/>
      <c r="AG64" s="16"/>
      <c r="AH64" s="16"/>
    </row>
    <row r="67" spans="1:29" x14ac:dyDescent="0.25">
      <c r="A67" s="184"/>
      <c r="B67" s="229"/>
      <c r="J67" s="184"/>
      <c r="K67" s="229"/>
      <c r="S67" s="184"/>
      <c r="T67" s="229"/>
      <c r="AB67" s="184"/>
      <c r="AC67" s="229"/>
    </row>
  </sheetData>
  <mergeCells count="8">
    <mergeCell ref="AB1:AH1"/>
    <mergeCell ref="AD63:AE63"/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O1" workbookViewId="0">
      <pane ySplit="8" topLeftCell="A9" activePane="bottomLeft" state="frozen"/>
      <selection pane="bottomLeft" activeCell="X12" sqref="X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24" t="s">
        <v>277</v>
      </c>
      <c r="B1" s="724"/>
      <c r="C1" s="724"/>
      <c r="D1" s="724"/>
      <c r="E1" s="724"/>
      <c r="F1" s="724"/>
      <c r="G1" s="724"/>
      <c r="H1" s="14">
        <v>1</v>
      </c>
      <c r="J1" s="724" t="str">
        <f>A1</f>
        <v>INVENTARIO  DEL MES DE JUNIO 2015</v>
      </c>
      <c r="K1" s="724"/>
      <c r="L1" s="724"/>
      <c r="M1" s="724"/>
      <c r="N1" s="724"/>
      <c r="O1" s="724"/>
      <c r="P1" s="724"/>
      <c r="Q1" s="14">
        <v>2</v>
      </c>
      <c r="S1" s="717" t="s">
        <v>294</v>
      </c>
      <c r="T1" s="717"/>
      <c r="U1" s="717"/>
      <c r="V1" s="717"/>
      <c r="W1" s="717"/>
      <c r="X1" s="717"/>
      <c r="Y1" s="717"/>
      <c r="Z1" s="14"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4"/>
      <c r="B4" s="254"/>
      <c r="C4" s="208"/>
      <c r="D4" s="254"/>
      <c r="E4" s="254"/>
      <c r="F4" s="254"/>
      <c r="G4" s="425"/>
      <c r="H4" s="380"/>
      <c r="J4" s="254"/>
      <c r="K4" s="254"/>
      <c r="L4" s="208"/>
      <c r="M4" s="254"/>
      <c r="N4" s="254"/>
      <c r="O4" s="254"/>
      <c r="P4" s="425"/>
      <c r="Q4" s="380"/>
      <c r="S4" s="254"/>
      <c r="T4" s="254"/>
      <c r="U4" s="208"/>
      <c r="V4" s="254"/>
      <c r="W4" s="254"/>
      <c r="X4" s="254"/>
      <c r="Y4" s="425"/>
      <c r="Z4" s="380"/>
    </row>
    <row r="5" spans="1:26" ht="15.75" x14ac:dyDescent="0.25">
      <c r="A5" s="16"/>
      <c r="B5" s="15" t="s">
        <v>49</v>
      </c>
      <c r="C5" s="378" t="s">
        <v>211</v>
      </c>
      <c r="D5" s="401"/>
      <c r="E5" s="153"/>
      <c r="F5" s="104"/>
      <c r="G5" s="200"/>
      <c r="J5" s="16"/>
      <c r="K5" s="15" t="s">
        <v>49</v>
      </c>
      <c r="L5" s="378">
        <v>88</v>
      </c>
      <c r="M5" s="401"/>
      <c r="N5" s="153">
        <v>260.77</v>
      </c>
      <c r="O5" s="104">
        <v>-5</v>
      </c>
      <c r="P5" s="200"/>
      <c r="S5" s="16"/>
      <c r="T5" s="15" t="s">
        <v>49</v>
      </c>
      <c r="U5" s="378">
        <v>88</v>
      </c>
      <c r="V5" s="401"/>
      <c r="W5" s="153"/>
      <c r="Y5" s="200"/>
    </row>
    <row r="6" spans="1:26" ht="15.75" x14ac:dyDescent="0.25">
      <c r="A6" s="447" t="s">
        <v>53</v>
      </c>
      <c r="B6" s="539" t="s">
        <v>42</v>
      </c>
      <c r="C6" s="344"/>
      <c r="D6" s="373">
        <v>42156</v>
      </c>
      <c r="E6" s="153">
        <v>18780.07</v>
      </c>
      <c r="F6" s="104">
        <v>661</v>
      </c>
      <c r="G6" s="64">
        <f>F77</f>
        <v>18029.11</v>
      </c>
      <c r="H6" s="10">
        <f>E6-G6+E7+E5</f>
        <v>750.95999999999913</v>
      </c>
      <c r="J6" s="447" t="s">
        <v>217</v>
      </c>
      <c r="K6" s="409" t="s">
        <v>47</v>
      </c>
      <c r="L6" s="344" t="s">
        <v>218</v>
      </c>
      <c r="M6" s="373">
        <v>42167</v>
      </c>
      <c r="N6" s="153">
        <v>18724.14</v>
      </c>
      <c r="O6" s="104">
        <v>633</v>
      </c>
      <c r="P6" s="64">
        <f>O77</f>
        <v>19672.450000000004</v>
      </c>
      <c r="Q6" s="10">
        <f>N6-P6+N7+N5</f>
        <v>-687.54000000000497</v>
      </c>
      <c r="S6" s="447" t="s">
        <v>217</v>
      </c>
      <c r="T6" s="421" t="s">
        <v>340</v>
      </c>
      <c r="U6" s="344" t="s">
        <v>358</v>
      </c>
      <c r="V6" s="373">
        <v>42212</v>
      </c>
      <c r="W6" s="153">
        <v>16505.54</v>
      </c>
      <c r="X6" s="104">
        <v>579</v>
      </c>
      <c r="Y6" s="64">
        <f>X77</f>
        <v>0</v>
      </c>
      <c r="Z6" s="10">
        <f>W6-Y6+W7+W5</f>
        <v>16505.54</v>
      </c>
    </row>
    <row r="7" spans="1:26" ht="15.75" thickBot="1" x14ac:dyDescent="0.3">
      <c r="A7" s="16"/>
      <c r="B7" s="26"/>
      <c r="C7" s="344"/>
      <c r="D7" s="372"/>
      <c r="E7" s="153"/>
      <c r="F7" s="104"/>
      <c r="G7" s="16"/>
      <c r="J7" s="16" t="s">
        <v>177</v>
      </c>
      <c r="K7" s="26"/>
      <c r="L7" s="344"/>
      <c r="M7" s="372"/>
      <c r="N7" s="153"/>
      <c r="O7" s="104"/>
      <c r="P7" s="16"/>
      <c r="S7" s="16"/>
      <c r="T7" s="26"/>
      <c r="U7" s="344"/>
      <c r="V7" s="372"/>
      <c r="W7" s="153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>
        <v>1</v>
      </c>
      <c r="D9" s="114">
        <v>37.6</v>
      </c>
      <c r="E9" s="167">
        <v>42159</v>
      </c>
      <c r="F9" s="114">
        <f t="shared" ref="F9:F72" si="0">D9</f>
        <v>37.6</v>
      </c>
      <c r="G9" s="115" t="s">
        <v>226</v>
      </c>
      <c r="H9" s="116">
        <v>94</v>
      </c>
      <c r="J9" s="92" t="s">
        <v>33</v>
      </c>
      <c r="K9" s="2"/>
      <c r="L9" s="20">
        <v>9</v>
      </c>
      <c r="M9" s="114">
        <v>269.5</v>
      </c>
      <c r="N9" s="167">
        <v>42159</v>
      </c>
      <c r="O9" s="114">
        <f t="shared" ref="O9:O72" si="1">M9</f>
        <v>269.5</v>
      </c>
      <c r="P9" s="115" t="s">
        <v>228</v>
      </c>
      <c r="Q9" s="116">
        <v>94</v>
      </c>
      <c r="S9" s="92" t="s">
        <v>33</v>
      </c>
      <c r="T9" s="2"/>
      <c r="U9" s="20">
        <v>1</v>
      </c>
      <c r="V9" s="114">
        <v>996.4</v>
      </c>
      <c r="W9" s="167"/>
      <c r="X9" s="114"/>
      <c r="Y9" s="115"/>
      <c r="Z9" s="116"/>
    </row>
    <row r="10" spans="1:26" x14ac:dyDescent="0.25">
      <c r="A10" s="293" t="s">
        <v>213</v>
      </c>
      <c r="B10" s="2"/>
      <c r="C10" s="20">
        <v>7</v>
      </c>
      <c r="D10" s="114">
        <v>210.5</v>
      </c>
      <c r="E10" s="167">
        <v>42161</v>
      </c>
      <c r="F10" s="114">
        <f t="shared" si="0"/>
        <v>210.5</v>
      </c>
      <c r="G10" s="115" t="s">
        <v>227</v>
      </c>
      <c r="H10" s="116">
        <v>94</v>
      </c>
      <c r="J10" s="293"/>
      <c r="K10" s="2"/>
      <c r="L10" s="20">
        <v>30</v>
      </c>
      <c r="M10" s="114">
        <v>786.9</v>
      </c>
      <c r="N10" s="167">
        <v>42182</v>
      </c>
      <c r="O10" s="114">
        <f t="shared" si="1"/>
        <v>786.9</v>
      </c>
      <c r="P10" s="115" t="s">
        <v>269</v>
      </c>
      <c r="Q10" s="116">
        <v>96</v>
      </c>
      <c r="S10" s="293"/>
      <c r="T10" s="2"/>
      <c r="U10" s="20">
        <v>2</v>
      </c>
      <c r="V10" s="114">
        <v>799.5</v>
      </c>
      <c r="W10" s="167"/>
      <c r="X10" s="114"/>
      <c r="Y10" s="115"/>
      <c r="Z10" s="116"/>
    </row>
    <row r="11" spans="1:26" x14ac:dyDescent="0.25">
      <c r="A11" s="294" t="s">
        <v>214</v>
      </c>
      <c r="B11" s="2"/>
      <c r="C11" s="20">
        <v>30</v>
      </c>
      <c r="D11" s="114">
        <v>923.5</v>
      </c>
      <c r="E11" s="167">
        <v>42160</v>
      </c>
      <c r="F11" s="114">
        <f t="shared" si="0"/>
        <v>923.5</v>
      </c>
      <c r="G11" s="115" t="s">
        <v>230</v>
      </c>
      <c r="H11" s="116">
        <v>94</v>
      </c>
      <c r="J11" s="294"/>
      <c r="K11" s="2"/>
      <c r="L11" s="20">
        <v>35</v>
      </c>
      <c r="M11" s="583">
        <v>970.35</v>
      </c>
      <c r="N11" s="584">
        <v>42188</v>
      </c>
      <c r="O11" s="583">
        <f t="shared" si="1"/>
        <v>970.35</v>
      </c>
      <c r="P11" s="585" t="s">
        <v>485</v>
      </c>
      <c r="Q11" s="586">
        <v>96</v>
      </c>
      <c r="R11" s="587"/>
      <c r="S11" s="294"/>
      <c r="T11" s="2"/>
      <c r="U11" s="20">
        <v>3</v>
      </c>
      <c r="V11" s="114">
        <v>844.1</v>
      </c>
      <c r="W11" s="167"/>
      <c r="X11" s="114"/>
      <c r="Y11" s="115"/>
      <c r="Z11" s="116"/>
    </row>
    <row r="12" spans="1:26" x14ac:dyDescent="0.25">
      <c r="A12" s="147" t="s">
        <v>34</v>
      </c>
      <c r="B12" s="2"/>
      <c r="C12" s="20">
        <v>30</v>
      </c>
      <c r="D12" s="114">
        <v>854.3</v>
      </c>
      <c r="E12" s="167">
        <v>42163</v>
      </c>
      <c r="F12" s="114">
        <f t="shared" si="0"/>
        <v>854.3</v>
      </c>
      <c r="G12" s="115" t="s">
        <v>233</v>
      </c>
      <c r="H12" s="116">
        <v>94</v>
      </c>
      <c r="J12" s="147" t="s">
        <v>34</v>
      </c>
      <c r="K12" s="2"/>
      <c r="L12" s="20">
        <v>30</v>
      </c>
      <c r="M12" s="583">
        <v>931.4</v>
      </c>
      <c r="N12" s="584">
        <v>42189</v>
      </c>
      <c r="O12" s="583">
        <f t="shared" si="1"/>
        <v>931.4</v>
      </c>
      <c r="P12" s="585" t="s">
        <v>486</v>
      </c>
      <c r="Q12" s="586">
        <v>96</v>
      </c>
      <c r="R12" s="587"/>
      <c r="S12" s="147" t="s">
        <v>34</v>
      </c>
      <c r="T12" s="2"/>
      <c r="U12" s="20">
        <v>4</v>
      </c>
      <c r="V12" s="114">
        <v>853.24</v>
      </c>
      <c r="W12" s="167"/>
      <c r="X12" s="114"/>
      <c r="Y12" s="115"/>
      <c r="Z12" s="116"/>
    </row>
    <row r="13" spans="1:26" x14ac:dyDescent="0.25">
      <c r="A13" s="295" t="s">
        <v>215</v>
      </c>
      <c r="B13" s="2"/>
      <c r="C13" s="20">
        <v>10</v>
      </c>
      <c r="D13" s="114">
        <v>289.10000000000002</v>
      </c>
      <c r="E13" s="167">
        <v>42162</v>
      </c>
      <c r="F13" s="114">
        <f t="shared" si="0"/>
        <v>289.10000000000002</v>
      </c>
      <c r="G13" s="115" t="s">
        <v>234</v>
      </c>
      <c r="H13" s="116">
        <v>94</v>
      </c>
      <c r="J13" s="295"/>
      <c r="K13" s="2"/>
      <c r="L13" s="20">
        <v>10</v>
      </c>
      <c r="M13" s="583">
        <v>308.8</v>
      </c>
      <c r="N13" s="584">
        <v>42189</v>
      </c>
      <c r="O13" s="583">
        <f t="shared" si="1"/>
        <v>308.8</v>
      </c>
      <c r="P13" s="585" t="s">
        <v>492</v>
      </c>
      <c r="Q13" s="586">
        <v>96</v>
      </c>
      <c r="R13" s="587"/>
      <c r="S13" s="295"/>
      <c r="T13" s="2"/>
      <c r="U13" s="20">
        <v>5</v>
      </c>
      <c r="V13" s="114">
        <v>816.6</v>
      </c>
      <c r="W13" s="167"/>
      <c r="X13" s="114"/>
      <c r="Y13" s="115"/>
      <c r="Z13" s="116"/>
    </row>
    <row r="14" spans="1:26" x14ac:dyDescent="0.25">
      <c r="A14" s="181" t="s">
        <v>216</v>
      </c>
      <c r="B14" s="2"/>
      <c r="C14" s="20">
        <v>50</v>
      </c>
      <c r="D14" s="114">
        <v>1524.4</v>
      </c>
      <c r="E14" s="167">
        <v>42164</v>
      </c>
      <c r="F14" s="114">
        <f t="shared" si="0"/>
        <v>1524.4</v>
      </c>
      <c r="G14" s="115" t="s">
        <v>235</v>
      </c>
      <c r="H14" s="116">
        <v>94</v>
      </c>
      <c r="J14" s="181"/>
      <c r="K14" s="2"/>
      <c r="L14" s="20">
        <v>30</v>
      </c>
      <c r="M14" s="583">
        <v>822.6</v>
      </c>
      <c r="N14" s="584">
        <v>42191</v>
      </c>
      <c r="O14" s="583">
        <f t="shared" si="1"/>
        <v>822.6</v>
      </c>
      <c r="P14" s="585" t="s">
        <v>496</v>
      </c>
      <c r="Q14" s="586">
        <v>96</v>
      </c>
      <c r="R14" s="587"/>
      <c r="S14" s="181"/>
      <c r="T14" s="2"/>
      <c r="U14" s="20">
        <v>6</v>
      </c>
      <c r="V14" s="114">
        <v>820.1</v>
      </c>
      <c r="W14" s="167"/>
      <c r="X14" s="114"/>
      <c r="Y14" s="115"/>
      <c r="Z14" s="116"/>
    </row>
    <row r="15" spans="1:26" x14ac:dyDescent="0.25">
      <c r="A15" s="59"/>
      <c r="B15" s="2"/>
      <c r="C15" s="20">
        <v>30</v>
      </c>
      <c r="D15" s="114">
        <v>827.8</v>
      </c>
      <c r="E15" s="167">
        <v>42164</v>
      </c>
      <c r="F15" s="114">
        <f t="shared" si="0"/>
        <v>827.8</v>
      </c>
      <c r="G15" s="115" t="s">
        <v>236</v>
      </c>
      <c r="H15" s="116">
        <v>94</v>
      </c>
      <c r="J15" s="59"/>
      <c r="K15" s="2"/>
      <c r="L15" s="20">
        <v>30</v>
      </c>
      <c r="M15" s="583">
        <v>916.7</v>
      </c>
      <c r="N15" s="584">
        <v>42192</v>
      </c>
      <c r="O15" s="583">
        <f t="shared" si="1"/>
        <v>916.7</v>
      </c>
      <c r="P15" s="585" t="s">
        <v>502</v>
      </c>
      <c r="Q15" s="586">
        <v>96</v>
      </c>
      <c r="R15" s="587"/>
      <c r="S15" s="59"/>
      <c r="T15" s="2"/>
      <c r="U15" s="20">
        <v>7</v>
      </c>
      <c r="V15" s="114">
        <v>772.8</v>
      </c>
      <c r="W15" s="167"/>
      <c r="X15" s="114"/>
      <c r="Y15" s="115"/>
      <c r="Z15" s="116"/>
    </row>
    <row r="16" spans="1:26" x14ac:dyDescent="0.25">
      <c r="B16" s="2"/>
      <c r="C16" s="20">
        <v>30</v>
      </c>
      <c r="D16" s="114">
        <v>940.6</v>
      </c>
      <c r="E16" s="167">
        <v>42166</v>
      </c>
      <c r="F16" s="114">
        <f t="shared" si="0"/>
        <v>940.6</v>
      </c>
      <c r="G16" s="115" t="s">
        <v>239</v>
      </c>
      <c r="H16" s="116">
        <v>94</v>
      </c>
      <c r="K16" s="2"/>
      <c r="L16" s="20">
        <v>30</v>
      </c>
      <c r="M16" s="583">
        <v>825.4</v>
      </c>
      <c r="N16" s="584">
        <v>42193</v>
      </c>
      <c r="O16" s="583">
        <f t="shared" si="1"/>
        <v>825.4</v>
      </c>
      <c r="P16" s="585" t="s">
        <v>510</v>
      </c>
      <c r="Q16" s="586">
        <v>96</v>
      </c>
      <c r="R16" s="587"/>
      <c r="T16" s="2"/>
      <c r="U16" s="20">
        <v>8</v>
      </c>
      <c r="V16" s="114">
        <v>998.8</v>
      </c>
      <c r="W16" s="167"/>
      <c r="X16" s="114"/>
      <c r="Y16" s="115"/>
      <c r="Z16" s="116"/>
    </row>
    <row r="17" spans="1:26" x14ac:dyDescent="0.25">
      <c r="A17" s="256"/>
      <c r="B17" s="7"/>
      <c r="C17" s="20">
        <v>30</v>
      </c>
      <c r="D17" s="114">
        <v>915.7</v>
      </c>
      <c r="E17" s="167">
        <v>42168</v>
      </c>
      <c r="F17" s="114">
        <f t="shared" si="0"/>
        <v>915.7</v>
      </c>
      <c r="G17" s="115" t="s">
        <v>242</v>
      </c>
      <c r="H17" s="116">
        <v>96</v>
      </c>
      <c r="J17" s="256"/>
      <c r="K17" s="7"/>
      <c r="L17" s="20">
        <v>30</v>
      </c>
      <c r="M17" s="583">
        <v>824.2</v>
      </c>
      <c r="N17" s="584">
        <v>42193</v>
      </c>
      <c r="O17" s="583">
        <f t="shared" si="1"/>
        <v>824.2</v>
      </c>
      <c r="P17" s="585" t="s">
        <v>511</v>
      </c>
      <c r="Q17" s="586">
        <v>96</v>
      </c>
      <c r="R17" s="587"/>
      <c r="S17" s="256"/>
      <c r="T17" s="7"/>
      <c r="U17" s="20">
        <v>9</v>
      </c>
      <c r="V17" s="114">
        <v>826.4</v>
      </c>
      <c r="W17" s="167"/>
      <c r="X17" s="114"/>
      <c r="Y17" s="115"/>
      <c r="Z17" s="116"/>
    </row>
    <row r="18" spans="1:26" x14ac:dyDescent="0.25">
      <c r="A18" s="256"/>
      <c r="B18" s="7"/>
      <c r="C18" s="20">
        <v>30</v>
      </c>
      <c r="D18" s="114">
        <v>768.1</v>
      </c>
      <c r="E18" s="167">
        <v>42171</v>
      </c>
      <c r="F18" s="114">
        <f t="shared" si="0"/>
        <v>768.1</v>
      </c>
      <c r="G18" s="115" t="s">
        <v>245</v>
      </c>
      <c r="H18" s="116">
        <v>96</v>
      </c>
      <c r="J18" s="256"/>
      <c r="K18" s="7"/>
      <c r="L18" s="20">
        <v>30</v>
      </c>
      <c r="M18" s="583">
        <v>912.6</v>
      </c>
      <c r="N18" s="584">
        <v>42195</v>
      </c>
      <c r="O18" s="583">
        <f t="shared" si="1"/>
        <v>912.6</v>
      </c>
      <c r="P18" s="585" t="s">
        <v>520</v>
      </c>
      <c r="Q18" s="586">
        <v>96</v>
      </c>
      <c r="R18" s="587"/>
      <c r="S18" s="256"/>
      <c r="T18" s="7"/>
      <c r="U18" s="20">
        <v>10</v>
      </c>
      <c r="V18" s="114">
        <v>989.2</v>
      </c>
      <c r="W18" s="167"/>
      <c r="X18" s="114"/>
      <c r="Y18" s="115"/>
      <c r="Z18" s="116"/>
    </row>
    <row r="19" spans="1:26" x14ac:dyDescent="0.25">
      <c r="A19" s="256"/>
      <c r="B19" s="7"/>
      <c r="C19" s="20">
        <v>50</v>
      </c>
      <c r="D19" s="114">
        <v>1533.5</v>
      </c>
      <c r="E19" s="167">
        <v>42172</v>
      </c>
      <c r="F19" s="114">
        <f t="shared" si="0"/>
        <v>1533.5</v>
      </c>
      <c r="G19" s="115" t="s">
        <v>247</v>
      </c>
      <c r="H19" s="116">
        <v>96</v>
      </c>
      <c r="J19" s="256"/>
      <c r="K19" s="7"/>
      <c r="L19" s="20">
        <v>30</v>
      </c>
      <c r="M19" s="583">
        <v>913.9</v>
      </c>
      <c r="N19" s="584">
        <v>42196</v>
      </c>
      <c r="O19" s="583">
        <f t="shared" si="1"/>
        <v>913.9</v>
      </c>
      <c r="P19" s="585" t="s">
        <v>523</v>
      </c>
      <c r="Q19" s="586">
        <v>96</v>
      </c>
      <c r="R19" s="587"/>
      <c r="S19" s="256"/>
      <c r="T19" s="7"/>
      <c r="U19" s="20">
        <v>11</v>
      </c>
      <c r="V19" s="114">
        <v>824.5</v>
      </c>
      <c r="W19" s="167"/>
      <c r="X19" s="114"/>
      <c r="Y19" s="115"/>
      <c r="Z19" s="116"/>
    </row>
    <row r="20" spans="1:26" x14ac:dyDescent="0.25">
      <c r="A20" s="256"/>
      <c r="B20" s="7"/>
      <c r="C20" s="20">
        <v>30</v>
      </c>
      <c r="D20" s="114">
        <v>812.8</v>
      </c>
      <c r="E20" s="167">
        <v>42173</v>
      </c>
      <c r="F20" s="114">
        <f t="shared" si="0"/>
        <v>812.8</v>
      </c>
      <c r="G20" s="115" t="s">
        <v>248</v>
      </c>
      <c r="H20" s="116">
        <v>96</v>
      </c>
      <c r="J20" s="256"/>
      <c r="K20" s="7"/>
      <c r="L20" s="20">
        <v>30</v>
      </c>
      <c r="M20" s="583">
        <v>931.7</v>
      </c>
      <c r="N20" s="584">
        <v>42198</v>
      </c>
      <c r="O20" s="583">
        <f t="shared" si="1"/>
        <v>931.7</v>
      </c>
      <c r="P20" s="585" t="s">
        <v>526</v>
      </c>
      <c r="Q20" s="586">
        <v>96</v>
      </c>
      <c r="R20" s="587"/>
      <c r="S20" s="256"/>
      <c r="T20" s="7"/>
      <c r="U20" s="20">
        <v>12</v>
      </c>
      <c r="V20" s="114">
        <v>855</v>
      </c>
      <c r="W20" s="167"/>
      <c r="X20" s="114"/>
      <c r="Y20" s="115"/>
      <c r="Z20" s="116"/>
    </row>
    <row r="21" spans="1:26" x14ac:dyDescent="0.25">
      <c r="A21" s="256"/>
      <c r="B21" s="7"/>
      <c r="C21" s="20">
        <v>5</v>
      </c>
      <c r="D21" s="114">
        <v>141.41</v>
      </c>
      <c r="E21" s="167">
        <v>42175</v>
      </c>
      <c r="F21" s="114">
        <f t="shared" si="0"/>
        <v>141.41</v>
      </c>
      <c r="G21" s="115" t="s">
        <v>252</v>
      </c>
      <c r="H21" s="116">
        <v>96</v>
      </c>
      <c r="J21" s="256"/>
      <c r="K21" s="7"/>
      <c r="L21" s="20">
        <v>30</v>
      </c>
      <c r="M21" s="583">
        <v>942.2</v>
      </c>
      <c r="N21" s="584">
        <v>42200</v>
      </c>
      <c r="O21" s="583">
        <f t="shared" si="1"/>
        <v>942.2</v>
      </c>
      <c r="P21" s="585" t="s">
        <v>540</v>
      </c>
      <c r="Q21" s="586">
        <v>96</v>
      </c>
      <c r="R21" s="587"/>
      <c r="S21" s="256"/>
      <c r="T21" s="7"/>
      <c r="U21" s="20">
        <v>13</v>
      </c>
      <c r="V21" s="114">
        <v>870</v>
      </c>
      <c r="W21" s="167"/>
      <c r="X21" s="114"/>
      <c r="Y21" s="115"/>
      <c r="Z21" s="116"/>
    </row>
    <row r="22" spans="1:26" x14ac:dyDescent="0.25">
      <c r="A22" s="257"/>
      <c r="B22" s="7"/>
      <c r="C22" s="20">
        <v>30</v>
      </c>
      <c r="D22" s="114">
        <v>873.1</v>
      </c>
      <c r="E22" s="167">
        <v>42175</v>
      </c>
      <c r="F22" s="114">
        <f t="shared" si="0"/>
        <v>873.1</v>
      </c>
      <c r="G22" s="115" t="s">
        <v>253</v>
      </c>
      <c r="H22" s="116">
        <v>96</v>
      </c>
      <c r="J22" s="257"/>
      <c r="K22" s="7"/>
      <c r="L22" s="20">
        <v>10</v>
      </c>
      <c r="M22" s="583">
        <v>262.60000000000002</v>
      </c>
      <c r="N22" s="584">
        <v>42201</v>
      </c>
      <c r="O22" s="583">
        <f t="shared" si="1"/>
        <v>262.60000000000002</v>
      </c>
      <c r="P22" s="585" t="s">
        <v>545</v>
      </c>
      <c r="Q22" s="586">
        <v>96</v>
      </c>
      <c r="R22" s="587"/>
      <c r="S22" s="257"/>
      <c r="T22" s="7"/>
      <c r="U22" s="20">
        <v>14</v>
      </c>
      <c r="V22" s="114">
        <v>853.1</v>
      </c>
      <c r="W22" s="167"/>
      <c r="X22" s="114"/>
      <c r="Y22" s="115"/>
      <c r="Z22" s="116"/>
    </row>
    <row r="23" spans="1:26" x14ac:dyDescent="0.25">
      <c r="A23" s="256"/>
      <c r="B23" s="7"/>
      <c r="C23" s="20">
        <v>30</v>
      </c>
      <c r="D23" s="114">
        <v>821.1</v>
      </c>
      <c r="E23" s="167">
        <v>42175</v>
      </c>
      <c r="F23" s="114">
        <f t="shared" si="0"/>
        <v>821.1</v>
      </c>
      <c r="G23" s="115" t="s">
        <v>254</v>
      </c>
      <c r="H23" s="116">
        <v>96</v>
      </c>
      <c r="J23" s="256"/>
      <c r="K23" s="7"/>
      <c r="L23" s="20">
        <v>5</v>
      </c>
      <c r="M23" s="583">
        <v>141.19999999999999</v>
      </c>
      <c r="N23" s="584">
        <v>42201</v>
      </c>
      <c r="O23" s="583">
        <f t="shared" si="1"/>
        <v>141.19999999999999</v>
      </c>
      <c r="P23" s="585" t="s">
        <v>546</v>
      </c>
      <c r="Q23" s="586">
        <v>96</v>
      </c>
      <c r="R23" s="587"/>
      <c r="S23" s="256"/>
      <c r="T23" s="7"/>
      <c r="U23" s="20">
        <v>15</v>
      </c>
      <c r="V23" s="114">
        <v>855.1</v>
      </c>
      <c r="W23" s="167"/>
      <c r="X23" s="114"/>
      <c r="Y23" s="115"/>
      <c r="Z23" s="116"/>
    </row>
    <row r="24" spans="1:26" x14ac:dyDescent="0.25">
      <c r="A24" s="256"/>
      <c r="B24" s="7"/>
      <c r="C24" s="20">
        <v>30</v>
      </c>
      <c r="D24" s="114">
        <v>859.9</v>
      </c>
      <c r="E24" s="167">
        <v>42177</v>
      </c>
      <c r="F24" s="114">
        <f t="shared" si="0"/>
        <v>859.9</v>
      </c>
      <c r="G24" s="115" t="s">
        <v>255</v>
      </c>
      <c r="H24" s="116">
        <v>96</v>
      </c>
      <c r="J24" s="256"/>
      <c r="K24" s="7"/>
      <c r="L24" s="20">
        <v>30</v>
      </c>
      <c r="M24" s="583">
        <v>900.2</v>
      </c>
      <c r="N24" s="584">
        <v>42201</v>
      </c>
      <c r="O24" s="583">
        <f t="shared" si="1"/>
        <v>900.2</v>
      </c>
      <c r="P24" s="585" t="s">
        <v>548</v>
      </c>
      <c r="Q24" s="586">
        <v>96</v>
      </c>
      <c r="R24" s="587"/>
      <c r="S24" s="256"/>
      <c r="T24" s="7"/>
      <c r="U24" s="20">
        <v>16</v>
      </c>
      <c r="V24" s="114">
        <v>810.8</v>
      </c>
      <c r="W24" s="167"/>
      <c r="X24" s="114"/>
      <c r="Y24" s="115"/>
      <c r="Z24" s="116"/>
    </row>
    <row r="25" spans="1:26" x14ac:dyDescent="0.25">
      <c r="A25" s="256"/>
      <c r="B25" s="7"/>
      <c r="C25" s="20">
        <v>30</v>
      </c>
      <c r="D25" s="114">
        <v>851.3</v>
      </c>
      <c r="E25" s="167">
        <v>42177</v>
      </c>
      <c r="F25" s="114">
        <f t="shared" si="0"/>
        <v>851.3</v>
      </c>
      <c r="G25" s="115" t="s">
        <v>256</v>
      </c>
      <c r="H25" s="116">
        <v>96</v>
      </c>
      <c r="J25" s="256"/>
      <c r="K25" s="7"/>
      <c r="L25" s="20">
        <v>30</v>
      </c>
      <c r="M25" s="583">
        <v>904.7</v>
      </c>
      <c r="N25" s="584">
        <v>42203</v>
      </c>
      <c r="O25" s="583">
        <f t="shared" si="1"/>
        <v>904.7</v>
      </c>
      <c r="P25" s="585" t="s">
        <v>557</v>
      </c>
      <c r="Q25" s="586">
        <v>96</v>
      </c>
      <c r="R25" s="587"/>
      <c r="S25" s="256"/>
      <c r="T25" s="7"/>
      <c r="U25" s="20">
        <v>17</v>
      </c>
      <c r="V25" s="114">
        <v>822.4</v>
      </c>
      <c r="W25" s="167"/>
      <c r="X25" s="114"/>
      <c r="Y25" s="115"/>
      <c r="Z25" s="116"/>
    </row>
    <row r="26" spans="1:26" x14ac:dyDescent="0.25">
      <c r="A26" s="256"/>
      <c r="B26" s="7"/>
      <c r="C26" s="20">
        <v>28</v>
      </c>
      <c r="D26" s="114">
        <v>802</v>
      </c>
      <c r="E26" s="167">
        <v>42178</v>
      </c>
      <c r="F26" s="114">
        <f t="shared" si="0"/>
        <v>802</v>
      </c>
      <c r="G26" s="115" t="s">
        <v>258</v>
      </c>
      <c r="H26" s="116">
        <v>96</v>
      </c>
      <c r="J26" s="256"/>
      <c r="K26" s="7"/>
      <c r="L26" s="20">
        <v>30</v>
      </c>
      <c r="M26" s="583">
        <v>906.7</v>
      </c>
      <c r="N26" s="584">
        <v>42203</v>
      </c>
      <c r="O26" s="583">
        <f t="shared" si="1"/>
        <v>906.7</v>
      </c>
      <c r="P26" s="585" t="s">
        <v>559</v>
      </c>
      <c r="Q26" s="586">
        <v>96</v>
      </c>
      <c r="R26" s="587"/>
      <c r="S26" s="256"/>
      <c r="T26" s="7"/>
      <c r="U26" s="20">
        <v>18</v>
      </c>
      <c r="V26" s="114">
        <v>856.4</v>
      </c>
      <c r="W26" s="167"/>
      <c r="X26" s="114"/>
      <c r="Y26" s="115"/>
      <c r="Z26" s="116"/>
    </row>
    <row r="27" spans="1:26" x14ac:dyDescent="0.25">
      <c r="A27" s="256"/>
      <c r="B27" s="7"/>
      <c r="C27" s="20">
        <v>37</v>
      </c>
      <c r="D27" s="114">
        <v>1010.3</v>
      </c>
      <c r="E27" s="167">
        <v>42181</v>
      </c>
      <c r="F27" s="114">
        <f t="shared" si="0"/>
        <v>1010.3</v>
      </c>
      <c r="G27" s="115" t="s">
        <v>264</v>
      </c>
      <c r="H27" s="116">
        <v>96</v>
      </c>
      <c r="J27" s="256"/>
      <c r="K27" s="7"/>
      <c r="L27" s="20">
        <v>30</v>
      </c>
      <c r="M27" s="583">
        <v>899.7</v>
      </c>
      <c r="N27" s="584">
        <v>42205</v>
      </c>
      <c r="O27" s="583">
        <f t="shared" si="1"/>
        <v>899.7</v>
      </c>
      <c r="P27" s="585" t="s">
        <v>568</v>
      </c>
      <c r="Q27" s="586">
        <v>96</v>
      </c>
      <c r="R27" s="587"/>
      <c r="S27" s="256"/>
      <c r="T27" s="7"/>
      <c r="U27" s="20">
        <v>19</v>
      </c>
      <c r="V27" s="114">
        <v>229.4</v>
      </c>
      <c r="W27" s="167"/>
      <c r="X27" s="114"/>
      <c r="Y27" s="115"/>
      <c r="Z27" s="116"/>
    </row>
    <row r="28" spans="1:26" x14ac:dyDescent="0.25">
      <c r="A28" s="256"/>
      <c r="B28" s="7"/>
      <c r="C28" s="20">
        <v>30</v>
      </c>
      <c r="D28" s="114">
        <v>792.3</v>
      </c>
      <c r="E28" s="167">
        <v>42181</v>
      </c>
      <c r="F28" s="114">
        <f t="shared" si="0"/>
        <v>792.3</v>
      </c>
      <c r="G28" s="115" t="s">
        <v>265</v>
      </c>
      <c r="H28" s="116">
        <v>96</v>
      </c>
      <c r="J28" s="256"/>
      <c r="K28" s="7"/>
      <c r="L28" s="20">
        <v>30</v>
      </c>
      <c r="M28" s="583">
        <v>816.4</v>
      </c>
      <c r="N28" s="584">
        <v>42207</v>
      </c>
      <c r="O28" s="583">
        <f t="shared" si="1"/>
        <v>816.4</v>
      </c>
      <c r="P28" s="585" t="s">
        <v>584</v>
      </c>
      <c r="Q28" s="586">
        <v>96</v>
      </c>
      <c r="R28" s="587"/>
      <c r="S28" s="256"/>
      <c r="T28" s="7"/>
      <c r="U28" s="20">
        <v>20</v>
      </c>
      <c r="V28" s="114">
        <v>811.7</v>
      </c>
      <c r="W28" s="167"/>
      <c r="X28" s="114"/>
      <c r="Y28" s="115"/>
      <c r="Z28" s="116"/>
    </row>
    <row r="29" spans="1:26" x14ac:dyDescent="0.25">
      <c r="A29" s="256"/>
      <c r="B29" s="7"/>
      <c r="C29" s="20">
        <v>30</v>
      </c>
      <c r="D29" s="114">
        <v>808.4</v>
      </c>
      <c r="E29" s="167">
        <v>42181</v>
      </c>
      <c r="F29" s="114">
        <f t="shared" si="0"/>
        <v>808.4</v>
      </c>
      <c r="G29" s="115" t="s">
        <v>267</v>
      </c>
      <c r="H29" s="116">
        <v>96</v>
      </c>
      <c r="J29" s="256"/>
      <c r="K29" s="7"/>
      <c r="L29" s="20">
        <v>30</v>
      </c>
      <c r="M29" s="583">
        <v>930.7</v>
      </c>
      <c r="N29" s="584">
        <v>42209</v>
      </c>
      <c r="O29" s="583">
        <f t="shared" si="1"/>
        <v>930.7</v>
      </c>
      <c r="P29" s="585" t="s">
        <v>599</v>
      </c>
      <c r="Q29" s="586">
        <v>96</v>
      </c>
      <c r="S29" s="256"/>
      <c r="T29" s="7"/>
      <c r="U29" s="20"/>
      <c r="V29" s="114"/>
      <c r="W29" s="167"/>
      <c r="X29" s="114"/>
      <c r="Y29" s="115"/>
      <c r="Z29" s="116"/>
    </row>
    <row r="30" spans="1:26" x14ac:dyDescent="0.25">
      <c r="A30" s="256"/>
      <c r="B30" s="7"/>
      <c r="C30" s="20">
        <v>5</v>
      </c>
      <c r="D30" s="114">
        <v>138</v>
      </c>
      <c r="E30" s="167">
        <v>42184</v>
      </c>
      <c r="F30" s="114">
        <f t="shared" si="0"/>
        <v>138</v>
      </c>
      <c r="G30" s="115" t="s">
        <v>270</v>
      </c>
      <c r="H30" s="116">
        <v>96</v>
      </c>
      <c r="J30" s="256"/>
      <c r="K30" s="7"/>
      <c r="L30" s="20">
        <v>30</v>
      </c>
      <c r="M30" s="583">
        <v>917.5</v>
      </c>
      <c r="N30" s="584">
        <v>42210</v>
      </c>
      <c r="O30" s="583">
        <f t="shared" si="1"/>
        <v>917.5</v>
      </c>
      <c r="P30" s="585" t="s">
        <v>602</v>
      </c>
      <c r="Q30" s="586">
        <v>96</v>
      </c>
      <c r="S30" s="256"/>
      <c r="T30" s="7"/>
      <c r="U30" s="20"/>
      <c r="V30" s="114"/>
      <c r="W30" s="167"/>
      <c r="X30" s="114"/>
      <c r="Y30" s="115"/>
      <c r="Z30" s="116"/>
    </row>
    <row r="31" spans="1:26" x14ac:dyDescent="0.25">
      <c r="A31" s="256"/>
      <c r="B31" s="7"/>
      <c r="C31" s="20">
        <v>20</v>
      </c>
      <c r="D31" s="639">
        <v>547.5</v>
      </c>
      <c r="E31" s="640">
        <v>42186</v>
      </c>
      <c r="F31" s="639">
        <f t="shared" si="0"/>
        <v>547.5</v>
      </c>
      <c r="G31" s="641" t="s">
        <v>474</v>
      </c>
      <c r="H31" s="642">
        <v>96</v>
      </c>
      <c r="J31" s="256"/>
      <c r="K31" s="7"/>
      <c r="L31" s="20">
        <v>30</v>
      </c>
      <c r="M31" s="583">
        <v>826.4</v>
      </c>
      <c r="N31" s="584">
        <v>42212</v>
      </c>
      <c r="O31" s="583">
        <f t="shared" si="1"/>
        <v>826.4</v>
      </c>
      <c r="P31" s="585" t="s">
        <v>609</v>
      </c>
      <c r="Q31" s="586">
        <v>96</v>
      </c>
      <c r="S31" s="256"/>
      <c r="T31" s="7"/>
      <c r="U31" s="20"/>
      <c r="V31" s="114"/>
      <c r="W31" s="167"/>
      <c r="X31" s="114"/>
      <c r="Y31" s="115"/>
      <c r="Z31" s="116"/>
    </row>
    <row r="32" spans="1:26" x14ac:dyDescent="0.25">
      <c r="A32" s="256"/>
      <c r="B32" s="7"/>
      <c r="C32" s="20">
        <v>28</v>
      </c>
      <c r="D32" s="639">
        <v>745.9</v>
      </c>
      <c r="E32" s="640">
        <v>42187</v>
      </c>
      <c r="F32" s="639">
        <f t="shared" si="0"/>
        <v>745.9</v>
      </c>
      <c r="G32" s="641" t="s">
        <v>476</v>
      </c>
      <c r="H32" s="642">
        <v>96</v>
      </c>
      <c r="J32" s="256"/>
      <c r="K32" s="7"/>
      <c r="L32" s="20">
        <v>30</v>
      </c>
      <c r="M32" s="583">
        <v>897.8</v>
      </c>
      <c r="N32" s="584">
        <v>42215</v>
      </c>
      <c r="O32" s="583">
        <f t="shared" si="1"/>
        <v>897.8</v>
      </c>
      <c r="P32" s="585" t="s">
        <v>626</v>
      </c>
      <c r="Q32" s="586">
        <v>97</v>
      </c>
      <c r="S32" s="256"/>
      <c r="T32" s="7"/>
      <c r="U32" s="20"/>
      <c r="V32" s="114"/>
      <c r="W32" s="167"/>
      <c r="X32" s="114"/>
      <c r="Y32" s="115"/>
      <c r="Z32" s="116"/>
    </row>
    <row r="33" spans="1:26" x14ac:dyDescent="0.25">
      <c r="A33" s="256"/>
      <c r="B33" s="7"/>
      <c r="C33" s="20"/>
      <c r="D33" s="639"/>
      <c r="E33" s="640"/>
      <c r="F33" s="639">
        <f t="shared" si="0"/>
        <v>0</v>
      </c>
      <c r="G33" s="641"/>
      <c r="H33" s="642"/>
      <c r="J33" s="256"/>
      <c r="K33" s="7"/>
      <c r="L33" s="20">
        <v>30</v>
      </c>
      <c r="M33" s="583">
        <v>912.3</v>
      </c>
      <c r="N33" s="584">
        <v>42216</v>
      </c>
      <c r="O33" s="583">
        <f t="shared" si="1"/>
        <v>912.3</v>
      </c>
      <c r="P33" s="585" t="s">
        <v>632</v>
      </c>
      <c r="Q33" s="586">
        <v>97</v>
      </c>
      <c r="S33" s="256"/>
      <c r="T33" s="7"/>
      <c r="U33" s="20"/>
      <c r="V33" s="114"/>
      <c r="W33" s="167"/>
      <c r="X33" s="114"/>
      <c r="Y33" s="115"/>
      <c r="Z33" s="116"/>
    </row>
    <row r="34" spans="1:26" x14ac:dyDescent="0.25">
      <c r="A34" s="256"/>
      <c r="B34" s="7"/>
      <c r="C34" s="20"/>
      <c r="D34" s="639"/>
      <c r="E34" s="640"/>
      <c r="F34" s="639">
        <f t="shared" si="0"/>
        <v>0</v>
      </c>
      <c r="G34" s="641"/>
      <c r="H34" s="642"/>
      <c r="J34" s="256"/>
      <c r="K34" s="7"/>
      <c r="L34" s="20"/>
      <c r="M34" s="583"/>
      <c r="N34" s="584"/>
      <c r="O34" s="583">
        <f t="shared" si="1"/>
        <v>0</v>
      </c>
      <c r="P34" s="585"/>
      <c r="Q34" s="586"/>
      <c r="S34" s="256"/>
      <c r="T34" s="7"/>
      <c r="U34" s="20"/>
      <c r="V34" s="114"/>
      <c r="W34" s="167"/>
      <c r="X34" s="114"/>
      <c r="Y34" s="115"/>
      <c r="Z34" s="116"/>
    </row>
    <row r="35" spans="1:26" x14ac:dyDescent="0.25">
      <c r="A35" s="256" t="s">
        <v>22</v>
      </c>
      <c r="B35" s="7"/>
      <c r="C35" s="20"/>
      <c r="D35" s="639"/>
      <c r="E35" s="640"/>
      <c r="F35" s="639">
        <f t="shared" si="0"/>
        <v>0</v>
      </c>
      <c r="G35" s="641"/>
      <c r="H35" s="642"/>
      <c r="J35" s="256" t="s">
        <v>22</v>
      </c>
      <c r="K35" s="7"/>
      <c r="L35" s="20"/>
      <c r="M35" s="583"/>
      <c r="N35" s="584"/>
      <c r="O35" s="583">
        <f t="shared" si="1"/>
        <v>0</v>
      </c>
      <c r="P35" s="585"/>
      <c r="Q35" s="586"/>
      <c r="S35" s="256" t="s">
        <v>22</v>
      </c>
      <c r="T35" s="7"/>
      <c r="U35" s="20"/>
      <c r="V35" s="114"/>
      <c r="W35" s="167"/>
      <c r="X35" s="114"/>
      <c r="Y35" s="115"/>
      <c r="Z35" s="116"/>
    </row>
    <row r="36" spans="1:26" x14ac:dyDescent="0.25">
      <c r="A36" s="257"/>
      <c r="B36" s="7"/>
      <c r="C36" s="20"/>
      <c r="D36" s="639"/>
      <c r="E36" s="640"/>
      <c r="F36" s="639">
        <f t="shared" si="0"/>
        <v>0</v>
      </c>
      <c r="G36" s="641"/>
      <c r="H36" s="642"/>
      <c r="J36" s="257"/>
      <c r="K36" s="7"/>
      <c r="L36" s="20"/>
      <c r="M36" s="583"/>
      <c r="N36" s="584"/>
      <c r="O36" s="583">
        <f t="shared" si="1"/>
        <v>0</v>
      </c>
      <c r="P36" s="585"/>
      <c r="Q36" s="586"/>
      <c r="S36" s="257"/>
      <c r="T36" s="7"/>
      <c r="U36" s="20"/>
      <c r="V36" s="114"/>
      <c r="W36" s="167"/>
      <c r="X36" s="114"/>
      <c r="Y36" s="115"/>
      <c r="Z36" s="116"/>
    </row>
    <row r="37" spans="1:26" x14ac:dyDescent="0.25">
      <c r="A37" s="256"/>
      <c r="B37" s="7"/>
      <c r="C37" s="20"/>
      <c r="D37" s="639"/>
      <c r="E37" s="640"/>
      <c r="F37" s="639">
        <f t="shared" si="0"/>
        <v>0</v>
      </c>
      <c r="G37" s="641"/>
      <c r="H37" s="642"/>
      <c r="J37" s="256"/>
      <c r="K37" s="7"/>
      <c r="L37" s="20"/>
      <c r="M37" s="583"/>
      <c r="N37" s="584"/>
      <c r="O37" s="583">
        <f t="shared" si="1"/>
        <v>0</v>
      </c>
      <c r="P37" s="585"/>
      <c r="Q37" s="586"/>
      <c r="S37" s="256"/>
      <c r="T37" s="7"/>
      <c r="U37" s="20"/>
      <c r="V37" s="114"/>
      <c r="W37" s="167"/>
      <c r="X37" s="114"/>
      <c r="Y37" s="115"/>
      <c r="Z37" s="116"/>
    </row>
    <row r="38" spans="1:26" x14ac:dyDescent="0.25">
      <c r="A38" s="256"/>
      <c r="B38" s="7"/>
      <c r="C38" s="20"/>
      <c r="D38" s="639"/>
      <c r="E38" s="640"/>
      <c r="F38" s="639">
        <f t="shared" si="0"/>
        <v>0</v>
      </c>
      <c r="G38" s="641"/>
      <c r="H38" s="642"/>
      <c r="J38" s="256"/>
      <c r="K38" s="7"/>
      <c r="L38" s="20"/>
      <c r="M38" s="583"/>
      <c r="N38" s="584"/>
      <c r="O38" s="583">
        <f t="shared" si="1"/>
        <v>0</v>
      </c>
      <c r="P38" s="585"/>
      <c r="Q38" s="586"/>
      <c r="S38" s="256"/>
      <c r="T38" s="7"/>
      <c r="U38" s="20"/>
      <c r="V38" s="114"/>
      <c r="W38" s="167"/>
      <c r="X38" s="114"/>
      <c r="Y38" s="115"/>
      <c r="Z38" s="116"/>
    </row>
    <row r="39" spans="1:26" x14ac:dyDescent="0.25">
      <c r="A39" s="256"/>
      <c r="B39" s="7"/>
      <c r="C39" s="20"/>
      <c r="D39" s="639"/>
      <c r="E39" s="640"/>
      <c r="F39" s="639">
        <f t="shared" si="0"/>
        <v>0</v>
      </c>
      <c r="G39" s="641"/>
      <c r="H39" s="642"/>
      <c r="J39" s="256"/>
      <c r="K39" s="7"/>
      <c r="L39" s="20"/>
      <c r="M39" s="583"/>
      <c r="N39" s="584"/>
      <c r="O39" s="583">
        <f t="shared" si="1"/>
        <v>0</v>
      </c>
      <c r="P39" s="585"/>
      <c r="Q39" s="586"/>
      <c r="S39" s="256"/>
      <c r="T39" s="7"/>
      <c r="U39" s="20"/>
      <c r="V39" s="114"/>
      <c r="W39" s="167"/>
      <c r="X39" s="114">
        <f t="shared" ref="X39:X72" si="2">V39</f>
        <v>0</v>
      </c>
      <c r="Y39" s="115"/>
      <c r="Z39" s="116"/>
    </row>
    <row r="40" spans="1:26" x14ac:dyDescent="0.25">
      <c r="A40" s="256"/>
      <c r="B40" s="7"/>
      <c r="C40" s="20"/>
      <c r="D40" s="639"/>
      <c r="E40" s="640"/>
      <c r="F40" s="639">
        <f t="shared" si="0"/>
        <v>0</v>
      </c>
      <c r="G40" s="641"/>
      <c r="H40" s="642"/>
      <c r="J40" s="256"/>
      <c r="K40" s="7"/>
      <c r="L40" s="20"/>
      <c r="M40" s="583"/>
      <c r="N40" s="584"/>
      <c r="O40" s="583">
        <f t="shared" si="1"/>
        <v>0</v>
      </c>
      <c r="P40" s="585"/>
      <c r="Q40" s="586"/>
      <c r="S40" s="256"/>
      <c r="T40" s="7"/>
      <c r="U40" s="20"/>
      <c r="V40" s="114"/>
      <c r="W40" s="167"/>
      <c r="X40" s="114">
        <f t="shared" si="2"/>
        <v>0</v>
      </c>
      <c r="Y40" s="115"/>
      <c r="Z40" s="116"/>
    </row>
    <row r="41" spans="1:26" x14ac:dyDescent="0.25">
      <c r="A41" s="256"/>
      <c r="B41" s="7"/>
      <c r="C41" s="20"/>
      <c r="D41" s="639"/>
      <c r="E41" s="640"/>
      <c r="F41" s="639">
        <f t="shared" si="0"/>
        <v>0</v>
      </c>
      <c r="G41" s="641"/>
      <c r="H41" s="642"/>
      <c r="J41" s="256"/>
      <c r="K41" s="7"/>
      <c r="L41" s="20"/>
      <c r="M41" s="583"/>
      <c r="N41" s="584"/>
      <c r="O41" s="583">
        <f t="shared" si="1"/>
        <v>0</v>
      </c>
      <c r="P41" s="585"/>
      <c r="Q41" s="586"/>
      <c r="S41" s="256"/>
      <c r="T41" s="7"/>
      <c r="U41" s="20"/>
      <c r="V41" s="555"/>
      <c r="W41" s="556"/>
      <c r="X41" s="555">
        <f t="shared" si="2"/>
        <v>0</v>
      </c>
      <c r="Y41" s="557"/>
      <c r="Z41" s="236"/>
    </row>
    <row r="42" spans="1:26" x14ac:dyDescent="0.25">
      <c r="A42" s="256"/>
      <c r="B42" s="7"/>
      <c r="C42" s="20"/>
      <c r="D42" s="639"/>
      <c r="E42" s="640"/>
      <c r="F42" s="639">
        <f t="shared" si="0"/>
        <v>0</v>
      </c>
      <c r="G42" s="641"/>
      <c r="H42" s="642"/>
      <c r="J42" s="256"/>
      <c r="K42" s="7"/>
      <c r="L42" s="20"/>
      <c r="M42" s="583"/>
      <c r="N42" s="584"/>
      <c r="O42" s="583">
        <f t="shared" si="1"/>
        <v>0</v>
      </c>
      <c r="P42" s="585"/>
      <c r="Q42" s="586"/>
      <c r="S42" s="256"/>
      <c r="T42" s="7"/>
      <c r="U42" s="20"/>
      <c r="V42" s="555"/>
      <c r="W42" s="556"/>
      <c r="X42" s="555">
        <f t="shared" si="2"/>
        <v>0</v>
      </c>
      <c r="Y42" s="557"/>
      <c r="Z42" s="236"/>
    </row>
    <row r="43" spans="1:26" x14ac:dyDescent="0.25">
      <c r="A43" s="256"/>
      <c r="B43" s="7"/>
      <c r="C43" s="20"/>
      <c r="D43" s="639"/>
      <c r="E43" s="640"/>
      <c r="F43" s="639">
        <f t="shared" si="0"/>
        <v>0</v>
      </c>
      <c r="G43" s="641"/>
      <c r="H43" s="642"/>
      <c r="J43" s="256"/>
      <c r="K43" s="7"/>
      <c r="L43" s="20"/>
      <c r="M43" s="583"/>
      <c r="N43" s="584"/>
      <c r="O43" s="583">
        <f t="shared" si="1"/>
        <v>0</v>
      </c>
      <c r="P43" s="585"/>
      <c r="Q43" s="586"/>
      <c r="S43" s="256"/>
      <c r="T43" s="7"/>
      <c r="U43" s="20"/>
      <c r="V43" s="555"/>
      <c r="W43" s="556"/>
      <c r="X43" s="555">
        <f t="shared" si="2"/>
        <v>0</v>
      </c>
      <c r="Y43" s="557"/>
      <c r="Z43" s="236"/>
    </row>
    <row r="44" spans="1:26" x14ac:dyDescent="0.25">
      <c r="A44" s="256"/>
      <c r="B44" s="7"/>
      <c r="C44" s="20"/>
      <c r="D44" s="639"/>
      <c r="E44" s="640"/>
      <c r="F44" s="639">
        <f t="shared" si="0"/>
        <v>0</v>
      </c>
      <c r="G44" s="641"/>
      <c r="H44" s="642"/>
      <c r="J44" s="256"/>
      <c r="K44" s="7"/>
      <c r="L44" s="20"/>
      <c r="M44" s="583"/>
      <c r="N44" s="584"/>
      <c r="O44" s="583">
        <f t="shared" si="1"/>
        <v>0</v>
      </c>
      <c r="P44" s="585"/>
      <c r="Q44" s="586"/>
      <c r="S44" s="256"/>
      <c r="T44" s="7"/>
      <c r="U44" s="20"/>
      <c r="V44" s="555"/>
      <c r="W44" s="556"/>
      <c r="X44" s="555">
        <f t="shared" si="2"/>
        <v>0</v>
      </c>
      <c r="Y44" s="557"/>
      <c r="Z44" s="236"/>
    </row>
    <row r="45" spans="1:26" x14ac:dyDescent="0.25">
      <c r="A45" s="256"/>
      <c r="B45" s="7"/>
      <c r="C45" s="20"/>
      <c r="D45" s="639"/>
      <c r="E45" s="640"/>
      <c r="F45" s="639">
        <f t="shared" si="0"/>
        <v>0</v>
      </c>
      <c r="G45" s="641"/>
      <c r="H45" s="642"/>
      <c r="J45" s="256"/>
      <c r="K45" s="7"/>
      <c r="L45" s="20"/>
      <c r="M45" s="583"/>
      <c r="N45" s="584"/>
      <c r="O45" s="583">
        <f t="shared" si="1"/>
        <v>0</v>
      </c>
      <c r="P45" s="585"/>
      <c r="Q45" s="586"/>
      <c r="S45" s="256"/>
      <c r="T45" s="7"/>
      <c r="U45" s="20"/>
      <c r="V45" s="555"/>
      <c r="W45" s="556"/>
      <c r="X45" s="555">
        <f t="shared" si="2"/>
        <v>0</v>
      </c>
      <c r="Y45" s="557"/>
      <c r="Z45" s="236"/>
    </row>
    <row r="46" spans="1:26" x14ac:dyDescent="0.25">
      <c r="A46" s="256"/>
      <c r="B46" s="7"/>
      <c r="C46" s="20"/>
      <c r="D46" s="639"/>
      <c r="E46" s="640"/>
      <c r="F46" s="639">
        <f t="shared" si="0"/>
        <v>0</v>
      </c>
      <c r="G46" s="641"/>
      <c r="H46" s="642"/>
      <c r="J46" s="256"/>
      <c r="K46" s="7"/>
      <c r="L46" s="20"/>
      <c r="M46" s="583"/>
      <c r="N46" s="584"/>
      <c r="O46" s="583">
        <f t="shared" si="1"/>
        <v>0</v>
      </c>
      <c r="P46" s="585"/>
      <c r="Q46" s="586"/>
      <c r="S46" s="256"/>
      <c r="T46" s="7"/>
      <c r="U46" s="20"/>
      <c r="V46" s="555"/>
      <c r="W46" s="556"/>
      <c r="X46" s="555">
        <f t="shared" si="2"/>
        <v>0</v>
      </c>
      <c r="Y46" s="557"/>
      <c r="Z46" s="236"/>
    </row>
    <row r="47" spans="1:26" x14ac:dyDescent="0.25">
      <c r="A47" s="256"/>
      <c r="B47" s="7"/>
      <c r="C47" s="20"/>
      <c r="D47" s="639"/>
      <c r="E47" s="640"/>
      <c r="F47" s="639">
        <f t="shared" si="0"/>
        <v>0</v>
      </c>
      <c r="G47" s="641"/>
      <c r="H47" s="642"/>
      <c r="J47" s="256"/>
      <c r="K47" s="7"/>
      <c r="L47" s="20"/>
      <c r="M47" s="583"/>
      <c r="N47" s="584"/>
      <c r="O47" s="583">
        <f t="shared" si="1"/>
        <v>0</v>
      </c>
      <c r="P47" s="585"/>
      <c r="Q47" s="586"/>
      <c r="S47" s="256"/>
      <c r="T47" s="7"/>
      <c r="U47" s="20"/>
      <c r="V47" s="555"/>
      <c r="W47" s="556"/>
      <c r="X47" s="555">
        <f t="shared" si="2"/>
        <v>0</v>
      </c>
      <c r="Y47" s="557"/>
      <c r="Z47" s="236"/>
    </row>
    <row r="48" spans="1:26" x14ac:dyDescent="0.25">
      <c r="A48" s="256"/>
      <c r="B48" s="7"/>
      <c r="C48" s="20"/>
      <c r="D48" s="639"/>
      <c r="E48" s="640"/>
      <c r="F48" s="639">
        <f t="shared" si="0"/>
        <v>0</v>
      </c>
      <c r="G48" s="641"/>
      <c r="H48" s="642"/>
      <c r="J48" s="256"/>
      <c r="K48" s="7"/>
      <c r="L48" s="20"/>
      <c r="M48" s="583"/>
      <c r="N48" s="584"/>
      <c r="O48" s="583">
        <f t="shared" si="1"/>
        <v>0</v>
      </c>
      <c r="P48" s="585"/>
      <c r="Q48" s="586"/>
      <c r="S48" s="256"/>
      <c r="T48" s="7"/>
      <c r="U48" s="20"/>
      <c r="V48" s="555"/>
      <c r="W48" s="556"/>
      <c r="X48" s="555">
        <f t="shared" si="2"/>
        <v>0</v>
      </c>
      <c r="Y48" s="557"/>
      <c r="Z48" s="236"/>
    </row>
    <row r="49" spans="1:26" x14ac:dyDescent="0.25">
      <c r="A49" s="256"/>
      <c r="B49" s="7"/>
      <c r="C49" s="20"/>
      <c r="D49" s="639"/>
      <c r="E49" s="640"/>
      <c r="F49" s="639">
        <f t="shared" si="0"/>
        <v>0</v>
      </c>
      <c r="G49" s="641"/>
      <c r="H49" s="642"/>
      <c r="J49" s="256"/>
      <c r="K49" s="7"/>
      <c r="L49" s="20"/>
      <c r="M49" s="583"/>
      <c r="N49" s="584"/>
      <c r="O49" s="583">
        <f t="shared" si="1"/>
        <v>0</v>
      </c>
      <c r="P49" s="585"/>
      <c r="Q49" s="586"/>
      <c r="S49" s="256"/>
      <c r="T49" s="7"/>
      <c r="U49" s="20"/>
      <c r="V49" s="555"/>
      <c r="W49" s="556"/>
      <c r="X49" s="555">
        <f t="shared" si="2"/>
        <v>0</v>
      </c>
      <c r="Y49" s="557"/>
      <c r="Z49" s="236"/>
    </row>
    <row r="50" spans="1:26" x14ac:dyDescent="0.25">
      <c r="A50" s="256"/>
      <c r="B50" s="7"/>
      <c r="C50" s="20"/>
      <c r="D50" s="639"/>
      <c r="E50" s="640"/>
      <c r="F50" s="639">
        <f t="shared" si="0"/>
        <v>0</v>
      </c>
      <c r="G50" s="641"/>
      <c r="H50" s="642"/>
      <c r="J50" s="256"/>
      <c r="K50" s="7"/>
      <c r="L50" s="20"/>
      <c r="M50" s="583"/>
      <c r="N50" s="584"/>
      <c r="O50" s="583">
        <f t="shared" si="1"/>
        <v>0</v>
      </c>
      <c r="P50" s="585"/>
      <c r="Q50" s="586"/>
      <c r="S50" s="256"/>
      <c r="T50" s="7"/>
      <c r="U50" s="20"/>
      <c r="V50" s="555"/>
      <c r="W50" s="556"/>
      <c r="X50" s="555">
        <f t="shared" si="2"/>
        <v>0</v>
      </c>
      <c r="Y50" s="557"/>
      <c r="Z50" s="236"/>
    </row>
    <row r="51" spans="1:26" x14ac:dyDescent="0.25">
      <c r="A51" s="256"/>
      <c r="B51" s="7"/>
      <c r="C51" s="20"/>
      <c r="D51" s="639"/>
      <c r="E51" s="640"/>
      <c r="F51" s="639">
        <f t="shared" si="0"/>
        <v>0</v>
      </c>
      <c r="G51" s="641"/>
      <c r="H51" s="642"/>
      <c r="J51" s="256"/>
      <c r="K51" s="7"/>
      <c r="L51" s="20"/>
      <c r="M51" s="555"/>
      <c r="N51" s="556"/>
      <c r="O51" s="555">
        <f t="shared" si="1"/>
        <v>0</v>
      </c>
      <c r="P51" s="557"/>
      <c r="Q51" s="236"/>
      <c r="S51" s="256"/>
      <c r="T51" s="7"/>
      <c r="U51" s="20"/>
      <c r="V51" s="555"/>
      <c r="W51" s="556"/>
      <c r="X51" s="555">
        <f t="shared" si="2"/>
        <v>0</v>
      </c>
      <c r="Y51" s="557"/>
      <c r="Z51" s="236"/>
    </row>
    <row r="52" spans="1:26" x14ac:dyDescent="0.25">
      <c r="A52" s="256"/>
      <c r="B52" s="7"/>
      <c r="C52" s="20"/>
      <c r="D52" s="639"/>
      <c r="E52" s="640"/>
      <c r="F52" s="639">
        <f t="shared" si="0"/>
        <v>0</v>
      </c>
      <c r="G52" s="641"/>
      <c r="H52" s="642"/>
      <c r="J52" s="256"/>
      <c r="K52" s="7"/>
      <c r="L52" s="20"/>
      <c r="M52" s="555"/>
      <c r="N52" s="556"/>
      <c r="O52" s="555">
        <f t="shared" si="1"/>
        <v>0</v>
      </c>
      <c r="P52" s="557"/>
      <c r="Q52" s="236"/>
      <c r="S52" s="256"/>
      <c r="T52" s="7"/>
      <c r="U52" s="20"/>
      <c r="V52" s="555"/>
      <c r="W52" s="556"/>
      <c r="X52" s="555">
        <f t="shared" si="2"/>
        <v>0</v>
      </c>
      <c r="Y52" s="557"/>
      <c r="Z52" s="236"/>
    </row>
    <row r="53" spans="1:26" x14ac:dyDescent="0.25">
      <c r="A53" s="256"/>
      <c r="B53" s="7"/>
      <c r="C53" s="20"/>
      <c r="D53" s="639"/>
      <c r="E53" s="640"/>
      <c r="F53" s="639">
        <f t="shared" si="0"/>
        <v>0</v>
      </c>
      <c r="G53" s="641"/>
      <c r="H53" s="642"/>
      <c r="J53" s="256"/>
      <c r="K53" s="7"/>
      <c r="L53" s="20"/>
      <c r="M53" s="555"/>
      <c r="N53" s="556"/>
      <c r="O53" s="555">
        <f t="shared" si="1"/>
        <v>0</v>
      </c>
      <c r="P53" s="557"/>
      <c r="Q53" s="236"/>
      <c r="S53" s="256"/>
      <c r="T53" s="7"/>
      <c r="U53" s="20"/>
      <c r="V53" s="555"/>
      <c r="W53" s="556"/>
      <c r="X53" s="555">
        <f t="shared" si="2"/>
        <v>0</v>
      </c>
      <c r="Y53" s="557"/>
      <c r="Z53" s="236"/>
    </row>
    <row r="54" spans="1:26" x14ac:dyDescent="0.25">
      <c r="A54" s="256"/>
      <c r="B54" s="7"/>
      <c r="C54" s="20"/>
      <c r="D54" s="639"/>
      <c r="E54" s="640"/>
      <c r="F54" s="639">
        <f t="shared" si="0"/>
        <v>0</v>
      </c>
      <c r="G54" s="641"/>
      <c r="H54" s="642"/>
      <c r="J54" s="256"/>
      <c r="K54" s="7"/>
      <c r="L54" s="20"/>
      <c r="M54" s="555"/>
      <c r="N54" s="556"/>
      <c r="O54" s="555">
        <f t="shared" si="1"/>
        <v>0</v>
      </c>
      <c r="P54" s="557"/>
      <c r="Q54" s="236"/>
      <c r="S54" s="256"/>
      <c r="T54" s="7"/>
      <c r="U54" s="20"/>
      <c r="V54" s="555"/>
      <c r="W54" s="556"/>
      <c r="X54" s="555">
        <f t="shared" si="2"/>
        <v>0</v>
      </c>
      <c r="Y54" s="557"/>
      <c r="Z54" s="236"/>
    </row>
    <row r="55" spans="1:26" x14ac:dyDescent="0.25">
      <c r="A55" s="256"/>
      <c r="B55" s="7"/>
      <c r="C55" s="20"/>
      <c r="D55" s="639"/>
      <c r="E55" s="640"/>
      <c r="F55" s="639">
        <f t="shared" si="0"/>
        <v>0</v>
      </c>
      <c r="G55" s="641"/>
      <c r="H55" s="642"/>
      <c r="J55" s="256"/>
      <c r="K55" s="7"/>
      <c r="L55" s="20"/>
      <c r="M55" s="555"/>
      <c r="N55" s="556"/>
      <c r="O55" s="555">
        <f t="shared" si="1"/>
        <v>0</v>
      </c>
      <c r="P55" s="557"/>
      <c r="Q55" s="236"/>
      <c r="S55" s="256"/>
      <c r="T55" s="7"/>
      <c r="U55" s="20"/>
      <c r="V55" s="555"/>
      <c r="W55" s="556"/>
      <c r="X55" s="555">
        <f t="shared" si="2"/>
        <v>0</v>
      </c>
      <c r="Y55" s="557"/>
      <c r="Z55" s="236"/>
    </row>
    <row r="56" spans="1:26" x14ac:dyDescent="0.25">
      <c r="A56" s="256"/>
      <c r="B56" s="7"/>
      <c r="C56" s="20"/>
      <c r="D56" s="639"/>
      <c r="E56" s="640"/>
      <c r="F56" s="639">
        <f t="shared" si="0"/>
        <v>0</v>
      </c>
      <c r="G56" s="641"/>
      <c r="H56" s="642"/>
      <c r="J56" s="256"/>
      <c r="K56" s="7"/>
      <c r="L56" s="20"/>
      <c r="M56" s="555"/>
      <c r="N56" s="556"/>
      <c r="O56" s="555">
        <f t="shared" si="1"/>
        <v>0</v>
      </c>
      <c r="P56" s="557"/>
      <c r="Q56" s="236"/>
      <c r="S56" s="256"/>
      <c r="T56" s="7"/>
      <c r="U56" s="20"/>
      <c r="V56" s="555"/>
      <c r="W56" s="556"/>
      <c r="X56" s="555">
        <f t="shared" si="2"/>
        <v>0</v>
      </c>
      <c r="Y56" s="557"/>
      <c r="Z56" s="236"/>
    </row>
    <row r="57" spans="1:26" x14ac:dyDescent="0.25">
      <c r="A57" s="256"/>
      <c r="B57" s="7"/>
      <c r="C57" s="20"/>
      <c r="D57" s="639"/>
      <c r="E57" s="640"/>
      <c r="F57" s="639">
        <f t="shared" si="0"/>
        <v>0</v>
      </c>
      <c r="G57" s="641"/>
      <c r="H57" s="642"/>
      <c r="J57" s="256"/>
      <c r="K57" s="7"/>
      <c r="L57" s="20"/>
      <c r="M57" s="422"/>
      <c r="N57" s="512"/>
      <c r="O57" s="422">
        <f t="shared" si="1"/>
        <v>0</v>
      </c>
      <c r="P57" s="513"/>
      <c r="Q57" s="514"/>
      <c r="S57" s="256"/>
      <c r="T57" s="7"/>
      <c r="U57" s="20"/>
      <c r="V57" s="422"/>
      <c r="W57" s="512"/>
      <c r="X57" s="422">
        <f t="shared" si="2"/>
        <v>0</v>
      </c>
      <c r="Y57" s="513"/>
      <c r="Z57" s="514"/>
    </row>
    <row r="58" spans="1:26" x14ac:dyDescent="0.25">
      <c r="A58" s="256"/>
      <c r="B58" s="7"/>
      <c r="C58" s="20"/>
      <c r="D58" s="639"/>
      <c r="E58" s="640"/>
      <c r="F58" s="639">
        <f t="shared" si="0"/>
        <v>0</v>
      </c>
      <c r="G58" s="641"/>
      <c r="H58" s="642"/>
      <c r="J58" s="256"/>
      <c r="K58" s="7"/>
      <c r="L58" s="20"/>
      <c r="M58" s="422"/>
      <c r="N58" s="512"/>
      <c r="O58" s="422">
        <f t="shared" si="1"/>
        <v>0</v>
      </c>
      <c r="P58" s="513"/>
      <c r="Q58" s="514"/>
      <c r="S58" s="256"/>
      <c r="T58" s="7"/>
      <c r="U58" s="20"/>
      <c r="V58" s="422"/>
      <c r="W58" s="512"/>
      <c r="X58" s="422">
        <f t="shared" si="2"/>
        <v>0</v>
      </c>
      <c r="Y58" s="513"/>
      <c r="Z58" s="514"/>
    </row>
    <row r="59" spans="1:26" x14ac:dyDescent="0.25">
      <c r="A59" s="256"/>
      <c r="B59" s="7"/>
      <c r="C59" s="20"/>
      <c r="D59" s="639"/>
      <c r="E59" s="640"/>
      <c r="F59" s="639">
        <f t="shared" si="0"/>
        <v>0</v>
      </c>
      <c r="G59" s="641"/>
      <c r="H59" s="642"/>
      <c r="J59" s="256"/>
      <c r="K59" s="7"/>
      <c r="L59" s="20"/>
      <c r="M59" s="422"/>
      <c r="N59" s="512"/>
      <c r="O59" s="422">
        <f t="shared" si="1"/>
        <v>0</v>
      </c>
      <c r="P59" s="513"/>
      <c r="Q59" s="514"/>
      <c r="S59" s="256"/>
      <c r="T59" s="7"/>
      <c r="U59" s="20"/>
      <c r="V59" s="422"/>
      <c r="W59" s="512"/>
      <c r="X59" s="422">
        <f t="shared" si="2"/>
        <v>0</v>
      </c>
      <c r="Y59" s="513"/>
      <c r="Z59" s="514"/>
    </row>
    <row r="60" spans="1:26" x14ac:dyDescent="0.25">
      <c r="A60" s="256"/>
      <c r="B60" s="7"/>
      <c r="C60" s="20"/>
      <c r="D60" s="639"/>
      <c r="E60" s="640"/>
      <c r="F60" s="639">
        <f t="shared" si="0"/>
        <v>0</v>
      </c>
      <c r="G60" s="641"/>
      <c r="H60" s="642"/>
      <c r="J60" s="256"/>
      <c r="K60" s="7"/>
      <c r="L60" s="20"/>
      <c r="M60" s="114"/>
      <c r="N60" s="167"/>
      <c r="O60" s="114">
        <f t="shared" si="1"/>
        <v>0</v>
      </c>
      <c r="P60" s="115"/>
      <c r="Q60" s="116"/>
      <c r="S60" s="256"/>
      <c r="T60" s="7"/>
      <c r="U60" s="20"/>
      <c r="V60" s="114"/>
      <c r="W60" s="167"/>
      <c r="X60" s="114">
        <f t="shared" si="2"/>
        <v>0</v>
      </c>
      <c r="Y60" s="115"/>
      <c r="Z60" s="116"/>
    </row>
    <row r="61" spans="1:26" x14ac:dyDescent="0.25">
      <c r="A61" s="256"/>
      <c r="B61" s="7"/>
      <c r="C61" s="20"/>
      <c r="D61" s="639"/>
      <c r="E61" s="640"/>
      <c r="F61" s="639">
        <f t="shared" si="0"/>
        <v>0</v>
      </c>
      <c r="G61" s="641"/>
      <c r="H61" s="642"/>
      <c r="J61" s="256"/>
      <c r="K61" s="7"/>
      <c r="L61" s="20"/>
      <c r="M61" s="114"/>
      <c r="N61" s="167"/>
      <c r="O61" s="114">
        <f t="shared" si="1"/>
        <v>0</v>
      </c>
      <c r="P61" s="115"/>
      <c r="Q61" s="116"/>
      <c r="S61" s="256"/>
      <c r="T61" s="7"/>
      <c r="U61" s="20"/>
      <c r="V61" s="114"/>
      <c r="W61" s="167"/>
      <c r="X61" s="114">
        <f t="shared" si="2"/>
        <v>0</v>
      </c>
      <c r="Y61" s="115"/>
      <c r="Z61" s="116"/>
    </row>
    <row r="62" spans="1:26" x14ac:dyDescent="0.25">
      <c r="A62" s="256"/>
      <c r="B62" s="7"/>
      <c r="C62" s="20"/>
      <c r="D62" s="639"/>
      <c r="E62" s="640"/>
      <c r="F62" s="639">
        <f t="shared" si="0"/>
        <v>0</v>
      </c>
      <c r="G62" s="641"/>
      <c r="H62" s="642"/>
      <c r="J62" s="256"/>
      <c r="K62" s="7"/>
      <c r="L62" s="20"/>
      <c r="M62" s="114"/>
      <c r="N62" s="167"/>
      <c r="O62" s="114">
        <f t="shared" si="1"/>
        <v>0</v>
      </c>
      <c r="P62" s="115"/>
      <c r="Q62" s="116"/>
      <c r="S62" s="256"/>
      <c r="T62" s="7"/>
      <c r="U62" s="20"/>
      <c r="V62" s="114"/>
      <c r="W62" s="167"/>
      <c r="X62" s="114">
        <f t="shared" si="2"/>
        <v>0</v>
      </c>
      <c r="Y62" s="115"/>
      <c r="Z62" s="116"/>
    </row>
    <row r="63" spans="1:26" x14ac:dyDescent="0.25">
      <c r="A63" s="256"/>
      <c r="B63" s="7"/>
      <c r="C63" s="20"/>
      <c r="D63" s="114"/>
      <c r="E63" s="167"/>
      <c r="F63" s="114">
        <f t="shared" si="0"/>
        <v>0</v>
      </c>
      <c r="G63" s="115"/>
      <c r="H63" s="116"/>
      <c r="J63" s="256"/>
      <c r="K63" s="7"/>
      <c r="L63" s="20"/>
      <c r="M63" s="114"/>
      <c r="N63" s="167"/>
      <c r="O63" s="114">
        <f t="shared" si="1"/>
        <v>0</v>
      </c>
      <c r="P63" s="115"/>
      <c r="Q63" s="116"/>
      <c r="S63" s="256"/>
      <c r="T63" s="7"/>
      <c r="U63" s="20"/>
      <c r="V63" s="114"/>
      <c r="W63" s="167"/>
      <c r="X63" s="114">
        <f t="shared" si="2"/>
        <v>0</v>
      </c>
      <c r="Y63" s="115"/>
      <c r="Z63" s="116"/>
    </row>
    <row r="64" spans="1:26" x14ac:dyDescent="0.25">
      <c r="A64" s="256"/>
      <c r="B64" s="7"/>
      <c r="C64" s="20"/>
      <c r="D64" s="114"/>
      <c r="E64" s="167"/>
      <c r="F64" s="114">
        <f t="shared" si="0"/>
        <v>0</v>
      </c>
      <c r="G64" s="115"/>
      <c r="H64" s="116"/>
      <c r="J64" s="256"/>
      <c r="K64" s="7"/>
      <c r="L64" s="20"/>
      <c r="M64" s="114"/>
      <c r="N64" s="167"/>
      <c r="O64" s="114">
        <f t="shared" si="1"/>
        <v>0</v>
      </c>
      <c r="P64" s="115"/>
      <c r="Q64" s="116"/>
      <c r="S64" s="256"/>
      <c r="T64" s="7"/>
      <c r="U64" s="20"/>
      <c r="V64" s="114"/>
      <c r="W64" s="167"/>
      <c r="X64" s="114">
        <f t="shared" si="2"/>
        <v>0</v>
      </c>
      <c r="Y64" s="115"/>
      <c r="Z64" s="116"/>
    </row>
    <row r="65" spans="1:26" x14ac:dyDescent="0.25">
      <c r="A65" s="256"/>
      <c r="B65" s="7"/>
      <c r="C65" s="20"/>
      <c r="D65" s="114"/>
      <c r="E65" s="167"/>
      <c r="F65" s="114">
        <f t="shared" si="0"/>
        <v>0</v>
      </c>
      <c r="G65" s="115"/>
      <c r="H65" s="116"/>
      <c r="J65" s="256"/>
      <c r="K65" s="7"/>
      <c r="L65" s="20"/>
      <c r="M65" s="114"/>
      <c r="N65" s="167"/>
      <c r="O65" s="114">
        <f t="shared" si="1"/>
        <v>0</v>
      </c>
      <c r="P65" s="115"/>
      <c r="Q65" s="116"/>
      <c r="S65" s="256"/>
      <c r="T65" s="7"/>
      <c r="U65" s="20"/>
      <c r="V65" s="114"/>
      <c r="W65" s="167"/>
      <c r="X65" s="114">
        <f t="shared" si="2"/>
        <v>0</v>
      </c>
      <c r="Y65" s="115"/>
      <c r="Z65" s="116"/>
    </row>
    <row r="66" spans="1:26" x14ac:dyDescent="0.25">
      <c r="A66" s="256"/>
      <c r="B66" s="7"/>
      <c r="C66" s="20"/>
      <c r="D66" s="114"/>
      <c r="E66" s="167"/>
      <c r="F66" s="114">
        <f t="shared" si="0"/>
        <v>0</v>
      </c>
      <c r="G66" s="115"/>
      <c r="H66" s="116"/>
      <c r="J66" s="256"/>
      <c r="K66" s="7"/>
      <c r="L66" s="20"/>
      <c r="M66" s="114"/>
      <c r="N66" s="167"/>
      <c r="O66" s="114">
        <f t="shared" si="1"/>
        <v>0</v>
      </c>
      <c r="P66" s="115"/>
      <c r="Q66" s="116"/>
      <c r="S66" s="256"/>
      <c r="T66" s="7"/>
      <c r="U66" s="20"/>
      <c r="V66" s="114"/>
      <c r="W66" s="167"/>
      <c r="X66" s="114">
        <f t="shared" si="2"/>
        <v>0</v>
      </c>
      <c r="Y66" s="115"/>
      <c r="Z66" s="116"/>
    </row>
    <row r="67" spans="1:26" x14ac:dyDescent="0.25">
      <c r="A67" s="256"/>
      <c r="B67" s="7"/>
      <c r="C67" s="20"/>
      <c r="D67" s="114"/>
      <c r="E67" s="167"/>
      <c r="F67" s="114">
        <f t="shared" si="0"/>
        <v>0</v>
      </c>
      <c r="G67" s="115"/>
      <c r="H67" s="116"/>
      <c r="J67" s="256"/>
      <c r="K67" s="7"/>
      <c r="L67" s="20"/>
      <c r="M67" s="114"/>
      <c r="N67" s="167"/>
      <c r="O67" s="114">
        <f t="shared" si="1"/>
        <v>0</v>
      </c>
      <c r="P67" s="115"/>
      <c r="Q67" s="116"/>
      <c r="S67" s="256"/>
      <c r="T67" s="7"/>
      <c r="U67" s="20"/>
      <c r="V67" s="114"/>
      <c r="W67" s="167"/>
      <c r="X67" s="114">
        <f t="shared" si="2"/>
        <v>0</v>
      </c>
      <c r="Y67" s="115"/>
      <c r="Z67" s="116"/>
    </row>
    <row r="68" spans="1:26" x14ac:dyDescent="0.25">
      <c r="A68" s="256"/>
      <c r="B68" s="7"/>
      <c r="C68" s="20"/>
      <c r="D68" s="114"/>
      <c r="E68" s="167"/>
      <c r="F68" s="114">
        <f t="shared" si="0"/>
        <v>0</v>
      </c>
      <c r="G68" s="115"/>
      <c r="H68" s="116"/>
      <c r="J68" s="256"/>
      <c r="K68" s="7"/>
      <c r="L68" s="20"/>
      <c r="M68" s="114"/>
      <c r="N68" s="167"/>
      <c r="O68" s="114">
        <f t="shared" si="1"/>
        <v>0</v>
      </c>
      <c r="P68" s="115"/>
      <c r="Q68" s="116"/>
      <c r="S68" s="256"/>
      <c r="T68" s="7"/>
      <c r="U68" s="20"/>
      <c r="V68" s="114"/>
      <c r="W68" s="167"/>
      <c r="X68" s="114">
        <f t="shared" si="2"/>
        <v>0</v>
      </c>
      <c r="Y68" s="115"/>
      <c r="Z68" s="116"/>
    </row>
    <row r="69" spans="1:26" x14ac:dyDescent="0.25">
      <c r="A69" s="256"/>
      <c r="B69" s="7"/>
      <c r="C69" s="20"/>
      <c r="D69" s="114"/>
      <c r="E69" s="167"/>
      <c r="F69" s="114">
        <f t="shared" si="0"/>
        <v>0</v>
      </c>
      <c r="G69" s="115"/>
      <c r="H69" s="116"/>
      <c r="J69" s="256"/>
      <c r="K69" s="7"/>
      <c r="L69" s="20"/>
      <c r="M69" s="114"/>
      <c r="N69" s="167"/>
      <c r="O69" s="114">
        <f t="shared" si="1"/>
        <v>0</v>
      </c>
      <c r="P69" s="115"/>
      <c r="Q69" s="116"/>
      <c r="S69" s="256"/>
      <c r="T69" s="7"/>
      <c r="U69" s="20"/>
      <c r="V69" s="114"/>
      <c r="W69" s="167"/>
      <c r="X69" s="114">
        <f t="shared" si="2"/>
        <v>0</v>
      </c>
      <c r="Y69" s="115"/>
      <c r="Z69" s="116"/>
    </row>
    <row r="70" spans="1:26" x14ac:dyDescent="0.25">
      <c r="A70" s="256"/>
      <c r="B70" s="7"/>
      <c r="C70" s="20"/>
      <c r="D70" s="114"/>
      <c r="E70" s="167"/>
      <c r="F70" s="114">
        <f t="shared" si="0"/>
        <v>0</v>
      </c>
      <c r="G70" s="115"/>
      <c r="H70" s="116"/>
      <c r="J70" s="256"/>
      <c r="K70" s="7"/>
      <c r="L70" s="20"/>
      <c r="M70" s="114"/>
      <c r="N70" s="167"/>
      <c r="O70" s="114">
        <f t="shared" si="1"/>
        <v>0</v>
      </c>
      <c r="P70" s="115"/>
      <c r="Q70" s="116"/>
      <c r="S70" s="256"/>
      <c r="T70" s="7"/>
      <c r="U70" s="20"/>
      <c r="V70" s="114"/>
      <c r="W70" s="167"/>
      <c r="X70" s="114">
        <f t="shared" si="2"/>
        <v>0</v>
      </c>
      <c r="Y70" s="115"/>
      <c r="Z70" s="116"/>
    </row>
    <row r="71" spans="1:26" x14ac:dyDescent="0.25">
      <c r="A71" s="256"/>
      <c r="B71" s="7"/>
      <c r="C71" s="20"/>
      <c r="D71" s="114"/>
      <c r="E71" s="167"/>
      <c r="F71" s="114">
        <f t="shared" si="0"/>
        <v>0</v>
      </c>
      <c r="G71" s="115"/>
      <c r="H71" s="116"/>
      <c r="J71" s="256"/>
      <c r="K71" s="7"/>
      <c r="L71" s="20"/>
      <c r="M71" s="114"/>
      <c r="N71" s="167"/>
      <c r="O71" s="114">
        <f t="shared" si="1"/>
        <v>0</v>
      </c>
      <c r="P71" s="115"/>
      <c r="Q71" s="116"/>
      <c r="S71" s="256"/>
      <c r="T71" s="7"/>
      <c r="U71" s="20"/>
      <c r="V71" s="114"/>
      <c r="W71" s="167"/>
      <c r="X71" s="114">
        <f t="shared" si="2"/>
        <v>0</v>
      </c>
      <c r="Y71" s="115"/>
      <c r="Z71" s="116"/>
    </row>
    <row r="72" spans="1:26" x14ac:dyDescent="0.25">
      <c r="A72" s="256"/>
      <c r="B72" s="7"/>
      <c r="C72" s="20"/>
      <c r="D72" s="114"/>
      <c r="E72" s="167"/>
      <c r="F72" s="114">
        <f t="shared" si="0"/>
        <v>0</v>
      </c>
      <c r="G72" s="115"/>
      <c r="H72" s="116"/>
      <c r="J72" s="256"/>
      <c r="K72" s="7"/>
      <c r="L72" s="20"/>
      <c r="M72" s="114"/>
      <c r="N72" s="167"/>
      <c r="O72" s="114">
        <f t="shared" si="1"/>
        <v>0</v>
      </c>
      <c r="P72" s="115"/>
      <c r="Q72" s="116"/>
      <c r="S72" s="256"/>
      <c r="T72" s="7"/>
      <c r="U72" s="20"/>
      <c r="V72" s="114"/>
      <c r="W72" s="167"/>
      <c r="X72" s="114">
        <f t="shared" si="2"/>
        <v>0</v>
      </c>
      <c r="Y72" s="115"/>
      <c r="Z72" s="116"/>
    </row>
    <row r="73" spans="1:26" x14ac:dyDescent="0.25">
      <c r="A73" s="256"/>
      <c r="B73" s="7"/>
      <c r="C73" s="20"/>
      <c r="D73" s="114"/>
      <c r="E73" s="167"/>
      <c r="F73" s="114">
        <f t="shared" ref="F73:F75" si="3">D73</f>
        <v>0</v>
      </c>
      <c r="G73" s="115"/>
      <c r="H73" s="116"/>
      <c r="J73" s="256"/>
      <c r="K73" s="7"/>
      <c r="L73" s="20"/>
      <c r="M73" s="114"/>
      <c r="N73" s="167"/>
      <c r="O73" s="114">
        <f t="shared" ref="O73:O75" si="4">M73</f>
        <v>0</v>
      </c>
      <c r="P73" s="115"/>
      <c r="Q73" s="116"/>
      <c r="S73" s="256"/>
      <c r="T73" s="7"/>
      <c r="U73" s="20"/>
      <c r="V73" s="114"/>
      <c r="W73" s="167"/>
      <c r="X73" s="114">
        <f t="shared" ref="X73:X75" si="5">V73</f>
        <v>0</v>
      </c>
      <c r="Y73" s="115"/>
      <c r="Z73" s="116"/>
    </row>
    <row r="74" spans="1:26" x14ac:dyDescent="0.25">
      <c r="A74" s="256"/>
      <c r="B74" s="7"/>
      <c r="C74" s="20"/>
      <c r="D74" s="114"/>
      <c r="E74" s="167"/>
      <c r="F74" s="114">
        <f t="shared" si="3"/>
        <v>0</v>
      </c>
      <c r="G74" s="115"/>
      <c r="H74" s="116"/>
      <c r="J74" s="256"/>
      <c r="K74" s="7"/>
      <c r="L74" s="20"/>
      <c r="M74" s="114"/>
      <c r="N74" s="167"/>
      <c r="O74" s="114">
        <f t="shared" si="4"/>
        <v>0</v>
      </c>
      <c r="P74" s="115"/>
      <c r="Q74" s="116"/>
      <c r="S74" s="256"/>
      <c r="T74" s="7"/>
      <c r="U74" s="20"/>
      <c r="V74" s="114"/>
      <c r="W74" s="167"/>
      <c r="X74" s="114">
        <f t="shared" si="5"/>
        <v>0</v>
      </c>
      <c r="Y74" s="115"/>
      <c r="Z74" s="116"/>
    </row>
    <row r="75" spans="1:26" x14ac:dyDescent="0.25">
      <c r="A75" s="256"/>
      <c r="B75" s="7"/>
      <c r="C75" s="20"/>
      <c r="D75" s="396"/>
      <c r="E75" s="397"/>
      <c r="F75" s="396">
        <f t="shared" si="3"/>
        <v>0</v>
      </c>
      <c r="G75" s="394"/>
      <c r="H75" s="335"/>
      <c r="J75" s="256"/>
      <c r="K75" s="7"/>
      <c r="L75" s="20"/>
      <c r="M75" s="396"/>
      <c r="N75" s="397"/>
      <c r="O75" s="396">
        <f t="shared" si="4"/>
        <v>0</v>
      </c>
      <c r="P75" s="394"/>
      <c r="Q75" s="335"/>
      <c r="S75" s="256"/>
      <c r="T75" s="7"/>
      <c r="U75" s="20"/>
      <c r="V75" s="396"/>
      <c r="W75" s="397"/>
      <c r="X75" s="396">
        <f t="shared" si="5"/>
        <v>0</v>
      </c>
      <c r="Y75" s="394"/>
      <c r="Z75" s="335"/>
    </row>
    <row r="76" spans="1:26" ht="15.75" thickBot="1" x14ac:dyDescent="0.3">
      <c r="A76" s="256"/>
      <c r="B76" s="21"/>
      <c r="C76" s="80"/>
      <c r="D76" s="211"/>
      <c r="E76" s="212"/>
      <c r="F76" s="202"/>
      <c r="G76" s="203"/>
      <c r="H76" s="101"/>
      <c r="J76" s="256"/>
      <c r="K76" s="21"/>
      <c r="L76" s="80"/>
      <c r="M76" s="211"/>
      <c r="N76" s="212"/>
      <c r="O76" s="202"/>
      <c r="P76" s="203"/>
      <c r="Q76" s="101"/>
      <c r="S76" s="256"/>
      <c r="T76" s="21"/>
      <c r="U76" s="80"/>
      <c r="V76" s="211"/>
      <c r="W76" s="212"/>
      <c r="X76" s="202"/>
      <c r="Y76" s="203"/>
      <c r="Z76" s="101"/>
    </row>
    <row r="77" spans="1:26" x14ac:dyDescent="0.25">
      <c r="C77" s="82">
        <f>SUM(C9:C76)</f>
        <v>631</v>
      </c>
      <c r="D77" s="9">
        <f>SUM(D9:D76)</f>
        <v>18029.11</v>
      </c>
      <c r="F77" s="9">
        <f>SUM(F9:F76)</f>
        <v>18029.11</v>
      </c>
      <c r="L77" s="82">
        <f>SUM(L9:L76)</f>
        <v>669</v>
      </c>
      <c r="M77" s="9">
        <f>SUM(M9:M76)</f>
        <v>19672.450000000004</v>
      </c>
      <c r="O77" s="9">
        <f>SUM(O9:O76)</f>
        <v>19672.450000000004</v>
      </c>
      <c r="U77" s="82"/>
      <c r="V77" s="9">
        <f>SUM(V9:V76)</f>
        <v>16505.54</v>
      </c>
      <c r="X77" s="9">
        <f>SUM(X9:X76)</f>
        <v>0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30</v>
      </c>
      <c r="M80" s="61" t="s">
        <v>4</v>
      </c>
      <c r="N80" s="93">
        <f>O5+O6-L77+O7</f>
        <v>-41</v>
      </c>
      <c r="V80" s="61" t="s">
        <v>4</v>
      </c>
      <c r="W80" s="93"/>
    </row>
    <row r="81" spans="3:25" ht="15.75" thickBot="1" x14ac:dyDescent="0.3"/>
    <row r="82" spans="3:25" ht="15.75" thickBot="1" x14ac:dyDescent="0.3">
      <c r="C82" s="725" t="s">
        <v>11</v>
      </c>
      <c r="D82" s="726"/>
      <c r="E82" s="95">
        <f>E5+E6-F77+E7</f>
        <v>750.95999999999913</v>
      </c>
      <c r="F82" s="124"/>
      <c r="G82" s="16"/>
      <c r="L82" s="725" t="s">
        <v>11</v>
      </c>
      <c r="M82" s="726"/>
      <c r="N82" s="95">
        <f>N5+N6-O77+N7</f>
        <v>-687.54000000000451</v>
      </c>
      <c r="O82" s="124"/>
      <c r="P82" s="16"/>
      <c r="U82" s="725" t="s">
        <v>11</v>
      </c>
      <c r="V82" s="726"/>
      <c r="W82" s="95">
        <f>W5+W6-X77+W7</f>
        <v>16505.54</v>
      </c>
      <c r="X82" s="124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82"/>
  <sheetViews>
    <sheetView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24" t="s">
        <v>278</v>
      </c>
      <c r="B1" s="724"/>
      <c r="C1" s="724"/>
      <c r="D1" s="724"/>
      <c r="E1" s="724"/>
      <c r="F1" s="724"/>
      <c r="G1" s="724"/>
      <c r="H1" s="14">
        <v>1</v>
      </c>
      <c r="J1" s="717" t="s">
        <v>294</v>
      </c>
      <c r="K1" s="717"/>
      <c r="L1" s="717"/>
      <c r="M1" s="717"/>
      <c r="N1" s="717"/>
      <c r="O1" s="717"/>
      <c r="P1" s="717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4"/>
      <c r="B4" s="254"/>
      <c r="C4" s="208"/>
      <c r="D4" s="254"/>
      <c r="E4" s="254"/>
      <c r="F4" s="254"/>
      <c r="G4" s="380"/>
      <c r="H4" s="380"/>
      <c r="J4" s="254"/>
      <c r="K4" s="254"/>
      <c r="L4" s="208"/>
      <c r="M4" s="254"/>
      <c r="N4" s="254"/>
      <c r="O4" s="254"/>
      <c r="P4" s="380"/>
      <c r="Q4" s="380"/>
    </row>
    <row r="5" spans="1:17" ht="15.75" x14ac:dyDescent="0.25">
      <c r="A5" s="16"/>
      <c r="B5" s="15" t="s">
        <v>55</v>
      </c>
      <c r="C5" s="412"/>
      <c r="D5" s="429">
        <v>11127.41</v>
      </c>
      <c r="E5" s="153">
        <v>285.10000000000002</v>
      </c>
      <c r="F5" s="104">
        <v>17</v>
      </c>
      <c r="G5" s="16"/>
      <c r="J5" s="16"/>
      <c r="K5" s="15" t="s">
        <v>295</v>
      </c>
      <c r="L5" s="412" t="s">
        <v>289</v>
      </c>
      <c r="M5" s="601">
        <v>42187</v>
      </c>
      <c r="N5" s="153">
        <v>890</v>
      </c>
      <c r="O5" s="104">
        <v>1</v>
      </c>
      <c r="P5" s="16"/>
    </row>
    <row r="6" spans="1:17" x14ac:dyDescent="0.25">
      <c r="A6" s="16" t="s">
        <v>44</v>
      </c>
      <c r="B6" s="437" t="s">
        <v>58</v>
      </c>
      <c r="C6" s="344"/>
      <c r="D6" s="373">
        <v>41990</v>
      </c>
      <c r="E6" s="153">
        <v>11110</v>
      </c>
      <c r="F6" s="104">
        <v>566</v>
      </c>
      <c r="G6" s="64">
        <f>F77</f>
        <v>10456.169999999996</v>
      </c>
      <c r="H6" s="10">
        <f>E6-G6+E7+E5</f>
        <v>938.93000000000359</v>
      </c>
      <c r="J6" s="16" t="s">
        <v>285</v>
      </c>
      <c r="K6" s="124" t="s">
        <v>85</v>
      </c>
      <c r="L6" s="344"/>
      <c r="M6" s="373"/>
      <c r="N6" s="153">
        <v>879.9</v>
      </c>
      <c r="O6" s="104">
        <v>1</v>
      </c>
      <c r="P6" s="653">
        <f>O77</f>
        <v>1770.6999999999998</v>
      </c>
      <c r="Q6" s="10">
        <f>N6-P6+N7+N5</f>
        <v>-0.79999999999984084</v>
      </c>
    </row>
    <row r="7" spans="1:17" ht="15.75" thickBot="1" x14ac:dyDescent="0.3">
      <c r="A7" s="16"/>
      <c r="B7" s="26"/>
      <c r="C7" s="344"/>
      <c r="D7" s="372"/>
      <c r="E7" s="153"/>
      <c r="F7" s="104"/>
      <c r="G7" s="16"/>
      <c r="J7" s="16"/>
      <c r="K7" s="26"/>
      <c r="L7" s="344"/>
      <c r="M7" s="372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20</v>
      </c>
      <c r="D9" s="396">
        <v>346.55</v>
      </c>
      <c r="E9" s="397">
        <v>42075</v>
      </c>
      <c r="F9" s="396">
        <f t="shared" ref="F9:F11" si="0">D9</f>
        <v>346.55</v>
      </c>
      <c r="G9" s="394" t="s">
        <v>98</v>
      </c>
      <c r="H9" s="335">
        <v>50</v>
      </c>
      <c r="J9" s="92" t="s">
        <v>33</v>
      </c>
      <c r="K9" s="2"/>
      <c r="L9" s="20"/>
      <c r="M9" s="114"/>
      <c r="N9" s="167"/>
      <c r="O9" s="114">
        <f t="shared" ref="O9:O72" si="1">M9</f>
        <v>0</v>
      </c>
      <c r="P9" s="115"/>
      <c r="Q9" s="116"/>
    </row>
    <row r="10" spans="1:17" x14ac:dyDescent="0.25">
      <c r="A10" s="293"/>
      <c r="B10" s="2"/>
      <c r="C10" s="20">
        <v>10</v>
      </c>
      <c r="D10" s="396">
        <v>183.3</v>
      </c>
      <c r="E10" s="397">
        <v>42076</v>
      </c>
      <c r="F10" s="396">
        <f t="shared" si="0"/>
        <v>183.3</v>
      </c>
      <c r="G10" s="394" t="s">
        <v>99</v>
      </c>
      <c r="H10" s="335">
        <v>50</v>
      </c>
      <c r="J10" s="293"/>
      <c r="K10" s="2"/>
      <c r="L10" s="20"/>
      <c r="M10" s="114"/>
      <c r="N10" s="167"/>
      <c r="O10" s="114">
        <f t="shared" si="1"/>
        <v>0</v>
      </c>
      <c r="P10" s="115"/>
      <c r="Q10" s="116"/>
    </row>
    <row r="11" spans="1:17" x14ac:dyDescent="0.25">
      <c r="A11" s="294"/>
      <c r="B11" s="2"/>
      <c r="C11" s="20">
        <v>10</v>
      </c>
      <c r="D11" s="396">
        <v>193.55</v>
      </c>
      <c r="E11" s="397">
        <v>42081</v>
      </c>
      <c r="F11" s="396">
        <f t="shared" si="0"/>
        <v>193.55</v>
      </c>
      <c r="G11" s="394" t="s">
        <v>100</v>
      </c>
      <c r="H11" s="335">
        <v>50</v>
      </c>
      <c r="J11" s="294"/>
      <c r="K11" s="2"/>
      <c r="L11" s="20"/>
      <c r="M11" s="114"/>
      <c r="N11" s="167"/>
      <c r="O11" s="114">
        <f t="shared" si="1"/>
        <v>0</v>
      </c>
      <c r="P11" s="115"/>
      <c r="Q11" s="116"/>
    </row>
    <row r="12" spans="1:17" x14ac:dyDescent="0.25">
      <c r="A12" s="147" t="s">
        <v>34</v>
      </c>
      <c r="B12" s="2"/>
      <c r="C12" s="20">
        <v>30</v>
      </c>
      <c r="D12" s="396">
        <v>496.82</v>
      </c>
      <c r="E12" s="397">
        <v>42083</v>
      </c>
      <c r="F12" s="396">
        <f t="shared" ref="F12:F72" si="2">D12</f>
        <v>496.82</v>
      </c>
      <c r="G12" s="394" t="s">
        <v>101</v>
      </c>
      <c r="H12" s="335">
        <v>50</v>
      </c>
      <c r="J12" s="147" t="s">
        <v>34</v>
      </c>
      <c r="K12" s="2"/>
      <c r="L12" s="20"/>
      <c r="M12" s="114"/>
      <c r="N12" s="167"/>
      <c r="O12" s="114">
        <f t="shared" si="1"/>
        <v>0</v>
      </c>
      <c r="P12" s="115"/>
      <c r="Q12" s="116"/>
    </row>
    <row r="13" spans="1:17" x14ac:dyDescent="0.25">
      <c r="A13" s="295"/>
      <c r="B13" s="2"/>
      <c r="C13" s="20">
        <v>5</v>
      </c>
      <c r="D13" s="396">
        <v>81.66</v>
      </c>
      <c r="E13" s="397">
        <v>42086</v>
      </c>
      <c r="F13" s="396">
        <f t="shared" si="2"/>
        <v>81.66</v>
      </c>
      <c r="G13" s="394" t="s">
        <v>102</v>
      </c>
      <c r="H13" s="335">
        <v>50</v>
      </c>
      <c r="J13" s="295"/>
      <c r="K13" s="2"/>
      <c r="L13" s="20"/>
      <c r="M13" s="114"/>
      <c r="N13" s="167"/>
      <c r="O13" s="114">
        <f t="shared" si="1"/>
        <v>0</v>
      </c>
      <c r="P13" s="115"/>
      <c r="Q13" s="116"/>
    </row>
    <row r="14" spans="1:17" x14ac:dyDescent="0.25">
      <c r="A14" s="181"/>
      <c r="B14" s="2"/>
      <c r="C14" s="20">
        <v>20</v>
      </c>
      <c r="D14" s="396">
        <v>439.81</v>
      </c>
      <c r="E14" s="397">
        <v>42091</v>
      </c>
      <c r="F14" s="396">
        <f t="shared" si="2"/>
        <v>439.81</v>
      </c>
      <c r="G14" s="394" t="s">
        <v>105</v>
      </c>
      <c r="H14" s="335">
        <v>50</v>
      </c>
      <c r="J14" s="181"/>
      <c r="K14" s="2"/>
      <c r="L14" s="20"/>
      <c r="M14" s="114"/>
      <c r="N14" s="167"/>
      <c r="O14" s="114">
        <f t="shared" si="1"/>
        <v>0</v>
      </c>
      <c r="P14" s="115"/>
      <c r="Q14" s="116"/>
    </row>
    <row r="15" spans="1:17" x14ac:dyDescent="0.25">
      <c r="A15" s="59"/>
      <c r="B15" s="2"/>
      <c r="C15" s="20">
        <v>30</v>
      </c>
      <c r="D15" s="396">
        <v>418.25</v>
      </c>
      <c r="E15" s="397">
        <v>42091</v>
      </c>
      <c r="F15" s="396">
        <f t="shared" si="2"/>
        <v>418.25</v>
      </c>
      <c r="G15" s="394" t="s">
        <v>106</v>
      </c>
      <c r="H15" s="335">
        <v>50</v>
      </c>
      <c r="J15" s="59"/>
      <c r="K15" s="2"/>
      <c r="L15" s="20"/>
      <c r="M15" s="114"/>
      <c r="N15" s="167"/>
      <c r="O15" s="114">
        <f t="shared" si="1"/>
        <v>0</v>
      </c>
      <c r="P15" s="115"/>
      <c r="Q15" s="116"/>
    </row>
    <row r="16" spans="1:17" x14ac:dyDescent="0.25">
      <c r="B16" s="2"/>
      <c r="C16" s="20">
        <v>10</v>
      </c>
      <c r="D16" s="422">
        <v>204.46</v>
      </c>
      <c r="E16" s="512">
        <v>42096</v>
      </c>
      <c r="F16" s="422">
        <f t="shared" si="2"/>
        <v>204.46</v>
      </c>
      <c r="G16" s="513" t="s">
        <v>113</v>
      </c>
      <c r="H16" s="514">
        <v>50</v>
      </c>
      <c r="K16" s="2"/>
      <c r="L16" s="20"/>
      <c r="M16" s="114"/>
      <c r="N16" s="167"/>
      <c r="O16" s="114">
        <f t="shared" si="1"/>
        <v>0</v>
      </c>
      <c r="P16" s="115"/>
      <c r="Q16" s="116"/>
    </row>
    <row r="17" spans="1:17" x14ac:dyDescent="0.25">
      <c r="A17" s="256"/>
      <c r="B17" s="7"/>
      <c r="C17" s="20">
        <v>5</v>
      </c>
      <c r="D17" s="422">
        <v>112.78</v>
      </c>
      <c r="E17" s="512">
        <v>42098</v>
      </c>
      <c r="F17" s="422">
        <f t="shared" si="2"/>
        <v>112.78</v>
      </c>
      <c r="G17" s="513" t="s">
        <v>114</v>
      </c>
      <c r="H17" s="514">
        <v>50</v>
      </c>
      <c r="J17" s="256"/>
      <c r="K17" s="7"/>
      <c r="L17" s="20"/>
      <c r="M17" s="114"/>
      <c r="N17" s="167"/>
      <c r="O17" s="114">
        <f t="shared" si="1"/>
        <v>0</v>
      </c>
      <c r="P17" s="115"/>
      <c r="Q17" s="116"/>
    </row>
    <row r="18" spans="1:17" x14ac:dyDescent="0.25">
      <c r="A18" s="256"/>
      <c r="B18" s="7"/>
      <c r="C18" s="20">
        <v>21</v>
      </c>
      <c r="D18" s="422">
        <v>467.41</v>
      </c>
      <c r="E18" s="512">
        <v>42108</v>
      </c>
      <c r="F18" s="422">
        <f t="shared" si="2"/>
        <v>467.41</v>
      </c>
      <c r="G18" s="513" t="s">
        <v>125</v>
      </c>
      <c r="H18" s="514">
        <v>50</v>
      </c>
      <c r="J18" s="256"/>
      <c r="K18" s="7"/>
      <c r="L18" s="20"/>
      <c r="M18" s="114"/>
      <c r="N18" s="167"/>
      <c r="O18" s="114">
        <f t="shared" si="1"/>
        <v>0</v>
      </c>
      <c r="P18" s="115"/>
      <c r="Q18" s="116"/>
    </row>
    <row r="19" spans="1:17" x14ac:dyDescent="0.25">
      <c r="A19" s="256"/>
      <c r="B19" s="7"/>
      <c r="C19" s="20">
        <v>5</v>
      </c>
      <c r="D19" s="422">
        <v>88.7</v>
      </c>
      <c r="E19" s="512">
        <v>42109</v>
      </c>
      <c r="F19" s="422">
        <f t="shared" si="2"/>
        <v>88.7</v>
      </c>
      <c r="G19" s="513" t="s">
        <v>126</v>
      </c>
      <c r="H19" s="514">
        <v>50</v>
      </c>
      <c r="J19" s="256"/>
      <c r="K19" s="7"/>
      <c r="L19" s="20"/>
      <c r="M19" s="114"/>
      <c r="N19" s="167"/>
      <c r="O19" s="114">
        <f t="shared" si="1"/>
        <v>0</v>
      </c>
      <c r="P19" s="115"/>
      <c r="Q19" s="116"/>
    </row>
    <row r="20" spans="1:17" x14ac:dyDescent="0.25">
      <c r="A20" s="256"/>
      <c r="B20" s="7"/>
      <c r="C20" s="20">
        <v>10</v>
      </c>
      <c r="D20" s="422">
        <v>189.14</v>
      </c>
      <c r="E20" s="512">
        <v>42111</v>
      </c>
      <c r="F20" s="422">
        <f t="shared" si="2"/>
        <v>189.14</v>
      </c>
      <c r="G20" s="513" t="s">
        <v>127</v>
      </c>
      <c r="H20" s="514">
        <v>50</v>
      </c>
      <c r="J20" s="256"/>
      <c r="K20" s="7"/>
      <c r="L20" s="20"/>
      <c r="M20" s="114"/>
      <c r="N20" s="167"/>
      <c r="O20" s="114">
        <f t="shared" si="1"/>
        <v>0</v>
      </c>
      <c r="P20" s="115"/>
      <c r="Q20" s="116"/>
    </row>
    <row r="21" spans="1:17" x14ac:dyDescent="0.25">
      <c r="A21" s="256"/>
      <c r="B21" s="7"/>
      <c r="C21" s="20">
        <v>10</v>
      </c>
      <c r="D21" s="422">
        <v>188.22</v>
      </c>
      <c r="E21" s="512">
        <v>42112</v>
      </c>
      <c r="F21" s="422">
        <f t="shared" si="2"/>
        <v>188.22</v>
      </c>
      <c r="G21" s="513" t="s">
        <v>129</v>
      </c>
      <c r="H21" s="514">
        <v>50</v>
      </c>
      <c r="J21" s="256"/>
      <c r="K21" s="7"/>
      <c r="L21" s="20"/>
      <c r="M21" s="114"/>
      <c r="N21" s="167"/>
      <c r="O21" s="114">
        <f t="shared" si="1"/>
        <v>0</v>
      </c>
      <c r="P21" s="115"/>
      <c r="Q21" s="116"/>
    </row>
    <row r="22" spans="1:17" x14ac:dyDescent="0.25">
      <c r="A22" s="257"/>
      <c r="B22" s="7"/>
      <c r="C22" s="20">
        <v>10</v>
      </c>
      <c r="D22" s="422">
        <v>199.1</v>
      </c>
      <c r="E22" s="512">
        <v>42118</v>
      </c>
      <c r="F22" s="422">
        <f t="shared" si="2"/>
        <v>199.1</v>
      </c>
      <c r="G22" s="513" t="s">
        <v>138</v>
      </c>
      <c r="H22" s="514">
        <v>50</v>
      </c>
      <c r="J22" s="257"/>
      <c r="K22" s="7"/>
      <c r="L22" s="20"/>
      <c r="M22" s="114"/>
      <c r="N22" s="167"/>
      <c r="O22" s="114">
        <f t="shared" si="1"/>
        <v>0</v>
      </c>
      <c r="P22" s="115"/>
      <c r="Q22" s="116"/>
    </row>
    <row r="23" spans="1:17" x14ac:dyDescent="0.25">
      <c r="A23" s="256"/>
      <c r="B23" s="7"/>
      <c r="C23" s="20">
        <v>10</v>
      </c>
      <c r="D23" s="100">
        <v>234.04</v>
      </c>
      <c r="E23" s="186">
        <v>42125</v>
      </c>
      <c r="F23" s="100">
        <f t="shared" ref="F23:F35" si="3">D23</f>
        <v>234.04</v>
      </c>
      <c r="G23" s="111" t="s">
        <v>156</v>
      </c>
      <c r="H23" s="101">
        <v>50</v>
      </c>
      <c r="J23" s="256"/>
      <c r="K23" s="7"/>
      <c r="L23" s="20"/>
      <c r="M23" s="114"/>
      <c r="N23" s="167"/>
      <c r="O23" s="114">
        <f t="shared" si="1"/>
        <v>0</v>
      </c>
      <c r="P23" s="115"/>
      <c r="Q23" s="116"/>
    </row>
    <row r="24" spans="1:17" x14ac:dyDescent="0.25">
      <c r="A24" s="256"/>
      <c r="B24" s="7"/>
      <c r="C24" s="20">
        <v>20</v>
      </c>
      <c r="D24" s="100">
        <v>467.38</v>
      </c>
      <c r="E24" s="186">
        <v>42129</v>
      </c>
      <c r="F24" s="100">
        <f t="shared" si="3"/>
        <v>467.38</v>
      </c>
      <c r="G24" s="111" t="s">
        <v>161</v>
      </c>
      <c r="H24" s="101">
        <v>50</v>
      </c>
      <c r="J24" s="256"/>
      <c r="K24" s="7"/>
      <c r="L24" s="20"/>
      <c r="M24" s="114"/>
      <c r="N24" s="167"/>
      <c r="O24" s="114">
        <f t="shared" si="1"/>
        <v>0</v>
      </c>
      <c r="P24" s="115"/>
      <c r="Q24" s="116"/>
    </row>
    <row r="25" spans="1:17" x14ac:dyDescent="0.25">
      <c r="A25" s="256"/>
      <c r="B25" s="7"/>
      <c r="C25" s="20">
        <v>2</v>
      </c>
      <c r="D25" s="100">
        <v>51.79</v>
      </c>
      <c r="E25" s="186">
        <v>42132</v>
      </c>
      <c r="F25" s="100">
        <f t="shared" si="3"/>
        <v>51.79</v>
      </c>
      <c r="G25" s="111" t="s">
        <v>165</v>
      </c>
      <c r="H25" s="101">
        <v>50</v>
      </c>
      <c r="J25" s="256"/>
      <c r="K25" s="7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6"/>
      <c r="B26" s="7"/>
      <c r="C26" s="20">
        <v>20</v>
      </c>
      <c r="D26" s="100">
        <v>422.01</v>
      </c>
      <c r="E26" s="186">
        <v>42133</v>
      </c>
      <c r="F26" s="100">
        <f t="shared" si="3"/>
        <v>422.01</v>
      </c>
      <c r="G26" s="111" t="s">
        <v>167</v>
      </c>
      <c r="H26" s="101">
        <v>50</v>
      </c>
      <c r="J26" s="256"/>
      <c r="K26" s="7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6"/>
      <c r="B27" s="7"/>
      <c r="C27" s="20">
        <v>25</v>
      </c>
      <c r="D27" s="100">
        <v>481.4</v>
      </c>
      <c r="E27" s="186">
        <v>42136</v>
      </c>
      <c r="F27" s="100">
        <f t="shared" si="3"/>
        <v>481.4</v>
      </c>
      <c r="G27" s="111" t="s">
        <v>172</v>
      </c>
      <c r="H27" s="101">
        <v>40</v>
      </c>
      <c r="J27" s="256"/>
      <c r="K27" s="7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6"/>
      <c r="B28" s="7"/>
      <c r="C28" s="20">
        <v>12</v>
      </c>
      <c r="D28" s="100">
        <v>232.45</v>
      </c>
      <c r="E28" s="186">
        <v>42136</v>
      </c>
      <c r="F28" s="100">
        <f t="shared" si="3"/>
        <v>232.45</v>
      </c>
      <c r="G28" s="111" t="s">
        <v>173</v>
      </c>
      <c r="H28" s="101">
        <v>40</v>
      </c>
      <c r="J28" s="256"/>
      <c r="K28" s="7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6"/>
      <c r="B29" s="7"/>
      <c r="C29" s="20">
        <v>40</v>
      </c>
      <c r="D29" s="100">
        <v>713.9</v>
      </c>
      <c r="E29" s="186">
        <v>42137</v>
      </c>
      <c r="F29" s="100">
        <f t="shared" si="3"/>
        <v>713.9</v>
      </c>
      <c r="G29" s="111" t="s">
        <v>175</v>
      </c>
      <c r="H29" s="101">
        <v>40</v>
      </c>
      <c r="J29" s="256"/>
      <c r="K29" s="7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6"/>
      <c r="B30" s="7"/>
      <c r="C30" s="20">
        <v>10</v>
      </c>
      <c r="D30" s="100">
        <v>243.5</v>
      </c>
      <c r="E30" s="186">
        <v>42137</v>
      </c>
      <c r="F30" s="100">
        <f t="shared" si="3"/>
        <v>243.5</v>
      </c>
      <c r="G30" s="111" t="s">
        <v>176</v>
      </c>
      <c r="H30" s="101">
        <v>40</v>
      </c>
      <c r="J30" s="256"/>
      <c r="K30" s="7"/>
      <c r="L30" s="20"/>
      <c r="M30" s="114"/>
      <c r="N30" s="167"/>
      <c r="O30" s="114">
        <f t="shared" si="1"/>
        <v>0</v>
      </c>
      <c r="P30" s="115"/>
      <c r="Q30" s="116"/>
    </row>
    <row r="31" spans="1:17" x14ac:dyDescent="0.25">
      <c r="A31" s="256"/>
      <c r="B31" s="7"/>
      <c r="C31" s="20">
        <v>10</v>
      </c>
      <c r="D31" s="100">
        <v>215.05</v>
      </c>
      <c r="E31" s="186">
        <v>42140</v>
      </c>
      <c r="F31" s="100">
        <f t="shared" si="3"/>
        <v>215.05</v>
      </c>
      <c r="G31" s="111" t="s">
        <v>183</v>
      </c>
      <c r="H31" s="101">
        <v>40</v>
      </c>
      <c r="J31" s="256"/>
      <c r="K31" s="7"/>
      <c r="L31" s="20"/>
      <c r="M31" s="114"/>
      <c r="N31" s="167"/>
      <c r="O31" s="114">
        <f t="shared" si="1"/>
        <v>0</v>
      </c>
      <c r="P31" s="115"/>
      <c r="Q31" s="116"/>
    </row>
    <row r="32" spans="1:17" x14ac:dyDescent="0.25">
      <c r="A32" s="256"/>
      <c r="B32" s="7"/>
      <c r="C32" s="20">
        <v>10</v>
      </c>
      <c r="D32" s="100">
        <v>200.62</v>
      </c>
      <c r="E32" s="186">
        <v>42142</v>
      </c>
      <c r="F32" s="100">
        <f t="shared" si="3"/>
        <v>200.62</v>
      </c>
      <c r="G32" s="111" t="s">
        <v>185</v>
      </c>
      <c r="H32" s="101">
        <v>40</v>
      </c>
      <c r="J32" s="256"/>
      <c r="K32" s="7"/>
      <c r="L32" s="20"/>
      <c r="M32" s="114"/>
      <c r="N32" s="167"/>
      <c r="O32" s="114">
        <f t="shared" si="1"/>
        <v>0</v>
      </c>
      <c r="P32" s="115"/>
      <c r="Q32" s="116"/>
    </row>
    <row r="33" spans="1:17" x14ac:dyDescent="0.25">
      <c r="A33" s="256"/>
      <c r="B33" s="7"/>
      <c r="C33" s="20">
        <v>10</v>
      </c>
      <c r="D33" s="100">
        <v>235.32</v>
      </c>
      <c r="E33" s="186">
        <v>42146</v>
      </c>
      <c r="F33" s="100">
        <f t="shared" si="3"/>
        <v>235.32</v>
      </c>
      <c r="G33" s="111" t="s">
        <v>196</v>
      </c>
      <c r="H33" s="101">
        <v>40</v>
      </c>
      <c r="J33" s="256"/>
      <c r="K33" s="7"/>
      <c r="L33" s="20"/>
      <c r="M33" s="114"/>
      <c r="N33" s="167"/>
      <c r="O33" s="114">
        <f t="shared" si="1"/>
        <v>0</v>
      </c>
      <c r="P33" s="115"/>
      <c r="Q33" s="116"/>
    </row>
    <row r="34" spans="1:17" x14ac:dyDescent="0.25">
      <c r="A34" s="256"/>
      <c r="B34" s="7"/>
      <c r="C34" s="20">
        <v>5</v>
      </c>
      <c r="D34" s="100">
        <v>119.04</v>
      </c>
      <c r="E34" s="186">
        <v>42153</v>
      </c>
      <c r="F34" s="100">
        <f t="shared" si="3"/>
        <v>119.04</v>
      </c>
      <c r="G34" s="111" t="s">
        <v>207</v>
      </c>
      <c r="H34" s="101">
        <v>40</v>
      </c>
      <c r="J34" s="256"/>
      <c r="K34" s="7"/>
      <c r="L34" s="20"/>
      <c r="M34" s="114"/>
      <c r="N34" s="167"/>
      <c r="O34" s="114">
        <f t="shared" si="1"/>
        <v>0</v>
      </c>
      <c r="P34" s="115"/>
      <c r="Q34" s="116"/>
    </row>
    <row r="35" spans="1:17" x14ac:dyDescent="0.25">
      <c r="A35" s="256" t="s">
        <v>22</v>
      </c>
      <c r="B35" s="7"/>
      <c r="C35" s="20">
        <v>30</v>
      </c>
      <c r="D35" s="100">
        <v>517.79</v>
      </c>
      <c r="E35" s="186">
        <v>42154</v>
      </c>
      <c r="F35" s="100">
        <f t="shared" si="3"/>
        <v>517.79</v>
      </c>
      <c r="G35" s="111" t="s">
        <v>208</v>
      </c>
      <c r="H35" s="101">
        <v>40</v>
      </c>
      <c r="J35" s="256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</row>
    <row r="36" spans="1:17" x14ac:dyDescent="0.25">
      <c r="A36" s="257"/>
      <c r="B36" s="7"/>
      <c r="C36" s="20">
        <v>10</v>
      </c>
      <c r="D36" s="555">
        <v>181.61</v>
      </c>
      <c r="E36" s="556">
        <v>42171</v>
      </c>
      <c r="F36" s="555">
        <f t="shared" si="2"/>
        <v>181.61</v>
      </c>
      <c r="G36" s="557" t="s">
        <v>245</v>
      </c>
      <c r="H36" s="236">
        <v>47</v>
      </c>
      <c r="J36" s="257"/>
      <c r="K36" s="7"/>
      <c r="L36" s="20">
        <v>1</v>
      </c>
      <c r="M36" s="114">
        <v>890.8</v>
      </c>
      <c r="N36" s="167">
        <v>42187</v>
      </c>
      <c r="O36" s="114">
        <f t="shared" si="1"/>
        <v>890.8</v>
      </c>
      <c r="P36" s="115" t="s">
        <v>480</v>
      </c>
      <c r="Q36" s="116">
        <v>32</v>
      </c>
    </row>
    <row r="37" spans="1:17" x14ac:dyDescent="0.25">
      <c r="A37" s="256"/>
      <c r="B37" s="7"/>
      <c r="C37" s="20">
        <v>30</v>
      </c>
      <c r="D37" s="555">
        <v>591.84</v>
      </c>
      <c r="E37" s="556">
        <v>42174</v>
      </c>
      <c r="F37" s="555">
        <f t="shared" si="2"/>
        <v>591.84</v>
      </c>
      <c r="G37" s="557" t="s">
        <v>250</v>
      </c>
      <c r="H37" s="236">
        <v>47</v>
      </c>
      <c r="J37" s="256"/>
      <c r="K37" s="7"/>
      <c r="L37" s="20">
        <v>1</v>
      </c>
      <c r="M37" s="114">
        <v>879.9</v>
      </c>
      <c r="N37" s="167">
        <v>42218</v>
      </c>
      <c r="O37" s="114">
        <f t="shared" si="1"/>
        <v>879.9</v>
      </c>
      <c r="P37" s="115" t="s">
        <v>480</v>
      </c>
      <c r="Q37" s="116">
        <v>32</v>
      </c>
    </row>
    <row r="38" spans="1:17" x14ac:dyDescent="0.25">
      <c r="A38" s="256"/>
      <c r="B38" s="7"/>
      <c r="C38" s="20">
        <v>30</v>
      </c>
      <c r="D38" s="555">
        <v>809.93</v>
      </c>
      <c r="E38" s="556">
        <v>42181</v>
      </c>
      <c r="F38" s="555">
        <f t="shared" si="2"/>
        <v>809.93</v>
      </c>
      <c r="G38" s="557" t="s">
        <v>267</v>
      </c>
      <c r="H38" s="236">
        <v>47</v>
      </c>
      <c r="J38" s="256"/>
      <c r="K38" s="7"/>
      <c r="L38" s="20"/>
      <c r="M38" s="114"/>
      <c r="N38" s="167"/>
      <c r="O38" s="114">
        <f t="shared" si="1"/>
        <v>0</v>
      </c>
      <c r="P38" s="115"/>
      <c r="Q38" s="116"/>
    </row>
    <row r="39" spans="1:17" x14ac:dyDescent="0.25">
      <c r="A39" s="256"/>
      <c r="B39" s="7"/>
      <c r="C39" s="20">
        <v>10</v>
      </c>
      <c r="D39" s="583">
        <v>196.05</v>
      </c>
      <c r="E39" s="584">
        <v>42187</v>
      </c>
      <c r="F39" s="583">
        <f t="shared" si="2"/>
        <v>196.05</v>
      </c>
      <c r="G39" s="585" t="s">
        <v>476</v>
      </c>
      <c r="H39" s="586">
        <v>47</v>
      </c>
      <c r="J39" s="256"/>
      <c r="K39" s="7"/>
      <c r="L39" s="20"/>
      <c r="M39" s="114"/>
      <c r="N39" s="167"/>
      <c r="O39" s="114">
        <f t="shared" si="1"/>
        <v>0</v>
      </c>
      <c r="P39" s="115"/>
      <c r="Q39" s="116"/>
    </row>
    <row r="40" spans="1:17" x14ac:dyDescent="0.25">
      <c r="A40" s="256"/>
      <c r="B40" s="7"/>
      <c r="C40" s="20">
        <v>10</v>
      </c>
      <c r="D40" s="583">
        <v>206.15</v>
      </c>
      <c r="E40" s="584">
        <v>42195</v>
      </c>
      <c r="F40" s="583">
        <f t="shared" si="2"/>
        <v>206.15</v>
      </c>
      <c r="G40" s="585" t="s">
        <v>520</v>
      </c>
      <c r="H40" s="586">
        <v>47</v>
      </c>
      <c r="J40" s="256"/>
      <c r="K40" s="7"/>
      <c r="L40" s="20"/>
      <c r="M40" s="114"/>
      <c r="N40" s="167"/>
      <c r="O40" s="114">
        <f t="shared" si="1"/>
        <v>0</v>
      </c>
      <c r="P40" s="115"/>
      <c r="Q40" s="116"/>
    </row>
    <row r="41" spans="1:17" x14ac:dyDescent="0.25">
      <c r="A41" s="256"/>
      <c r="B41" s="7"/>
      <c r="C41" s="20">
        <v>5</v>
      </c>
      <c r="D41" s="583">
        <v>97.98</v>
      </c>
      <c r="E41" s="584">
        <v>42198</v>
      </c>
      <c r="F41" s="583">
        <f t="shared" si="2"/>
        <v>97.98</v>
      </c>
      <c r="G41" s="585" t="s">
        <v>534</v>
      </c>
      <c r="H41" s="586">
        <v>47</v>
      </c>
      <c r="J41" s="256"/>
      <c r="K41" s="7"/>
      <c r="L41" s="20"/>
      <c r="M41" s="114"/>
      <c r="N41" s="167"/>
      <c r="O41" s="114">
        <f t="shared" si="1"/>
        <v>0</v>
      </c>
      <c r="P41" s="115"/>
      <c r="Q41" s="116"/>
    </row>
    <row r="42" spans="1:17" x14ac:dyDescent="0.25">
      <c r="A42" s="256"/>
      <c r="B42" s="7"/>
      <c r="C42" s="20">
        <v>30</v>
      </c>
      <c r="D42" s="583">
        <v>533.48</v>
      </c>
      <c r="E42" s="584">
        <v>42205</v>
      </c>
      <c r="F42" s="583">
        <f t="shared" si="2"/>
        <v>533.48</v>
      </c>
      <c r="G42" s="585" t="s">
        <v>568</v>
      </c>
      <c r="H42" s="586">
        <v>47</v>
      </c>
      <c r="J42" s="256"/>
      <c r="K42" s="7"/>
      <c r="L42" s="20"/>
      <c r="M42" s="114"/>
      <c r="N42" s="167"/>
      <c r="O42" s="114">
        <f t="shared" si="1"/>
        <v>0</v>
      </c>
      <c r="P42" s="115"/>
      <c r="Q42" s="116"/>
    </row>
    <row r="43" spans="1:17" x14ac:dyDescent="0.25">
      <c r="A43" s="256"/>
      <c r="B43" s="7"/>
      <c r="C43" s="20">
        <v>5</v>
      </c>
      <c r="D43" s="583">
        <v>95.09</v>
      </c>
      <c r="E43" s="584">
        <v>42205</v>
      </c>
      <c r="F43" s="583">
        <f t="shared" si="2"/>
        <v>95.09</v>
      </c>
      <c r="G43" s="585" t="s">
        <v>572</v>
      </c>
      <c r="H43" s="586">
        <v>47</v>
      </c>
      <c r="J43" s="256"/>
      <c r="K43" s="7"/>
      <c r="L43" s="20"/>
      <c r="M43" s="114"/>
      <c r="N43" s="167"/>
      <c r="O43" s="114">
        <f t="shared" si="1"/>
        <v>0</v>
      </c>
      <c r="P43" s="115"/>
      <c r="Q43" s="116"/>
    </row>
    <row r="44" spans="1:17" x14ac:dyDescent="0.25">
      <c r="A44" s="256"/>
      <c r="B44" s="7"/>
      <c r="C44" s="20"/>
      <c r="D44" s="583"/>
      <c r="E44" s="584"/>
      <c r="F44" s="583">
        <f t="shared" si="2"/>
        <v>0</v>
      </c>
      <c r="G44" s="585"/>
      <c r="H44" s="586"/>
      <c r="J44" s="256"/>
      <c r="K44" s="7"/>
      <c r="L44" s="20"/>
      <c r="M44" s="114"/>
      <c r="N44" s="167"/>
      <c r="O44" s="114">
        <f t="shared" si="1"/>
        <v>0</v>
      </c>
      <c r="P44" s="115"/>
      <c r="Q44" s="116"/>
    </row>
    <row r="45" spans="1:17" x14ac:dyDescent="0.25">
      <c r="A45" s="256"/>
      <c r="B45" s="7"/>
      <c r="C45" s="20"/>
      <c r="D45" s="583"/>
      <c r="E45" s="584"/>
      <c r="F45" s="583">
        <f t="shared" si="2"/>
        <v>0</v>
      </c>
      <c r="G45" s="585"/>
      <c r="H45" s="586"/>
      <c r="J45" s="256"/>
      <c r="K45" s="7"/>
      <c r="L45" s="20"/>
      <c r="M45" s="114"/>
      <c r="N45" s="167"/>
      <c r="O45" s="114">
        <f t="shared" si="1"/>
        <v>0</v>
      </c>
      <c r="P45" s="115"/>
      <c r="Q45" s="116"/>
    </row>
    <row r="46" spans="1:17" x14ac:dyDescent="0.25">
      <c r="A46" s="256"/>
      <c r="B46" s="7"/>
      <c r="C46" s="20"/>
      <c r="D46" s="583"/>
      <c r="E46" s="584"/>
      <c r="F46" s="583">
        <f t="shared" si="2"/>
        <v>0</v>
      </c>
      <c r="G46" s="585"/>
      <c r="H46" s="586"/>
      <c r="J46" s="256"/>
      <c r="K46" s="7"/>
      <c r="L46" s="20"/>
      <c r="M46" s="114"/>
      <c r="N46" s="167"/>
      <c r="O46" s="114">
        <f t="shared" si="1"/>
        <v>0</v>
      </c>
      <c r="P46" s="115"/>
      <c r="Q46" s="116"/>
    </row>
    <row r="47" spans="1:17" x14ac:dyDescent="0.25">
      <c r="A47" s="256"/>
      <c r="B47" s="7"/>
      <c r="C47" s="20"/>
      <c r="D47" s="583"/>
      <c r="E47" s="584"/>
      <c r="F47" s="583">
        <f t="shared" si="2"/>
        <v>0</v>
      </c>
      <c r="G47" s="585"/>
      <c r="H47" s="586"/>
      <c r="J47" s="256"/>
      <c r="K47" s="7"/>
      <c r="L47" s="20"/>
      <c r="M47" s="114"/>
      <c r="N47" s="167"/>
      <c r="O47" s="114">
        <f t="shared" si="1"/>
        <v>0</v>
      </c>
      <c r="P47" s="115"/>
      <c r="Q47" s="116"/>
    </row>
    <row r="48" spans="1:17" x14ac:dyDescent="0.25">
      <c r="A48" s="256"/>
      <c r="B48" s="7"/>
      <c r="C48" s="20"/>
      <c r="D48" s="583"/>
      <c r="E48" s="584"/>
      <c r="F48" s="583">
        <f t="shared" si="2"/>
        <v>0</v>
      </c>
      <c r="G48" s="585"/>
      <c r="H48" s="586"/>
      <c r="J48" s="256"/>
      <c r="K48" s="7"/>
      <c r="L48" s="20"/>
      <c r="M48" s="114"/>
      <c r="N48" s="167"/>
      <c r="O48" s="114">
        <f t="shared" si="1"/>
        <v>0</v>
      </c>
      <c r="P48" s="115"/>
      <c r="Q48" s="116"/>
    </row>
    <row r="49" spans="1:17" x14ac:dyDescent="0.25">
      <c r="A49" s="256"/>
      <c r="B49" s="7"/>
      <c r="C49" s="20"/>
      <c r="D49" s="583"/>
      <c r="E49" s="584"/>
      <c r="F49" s="583">
        <f t="shared" si="2"/>
        <v>0</v>
      </c>
      <c r="G49" s="585"/>
      <c r="H49" s="586"/>
      <c r="J49" s="256"/>
      <c r="K49" s="7"/>
      <c r="L49" s="20"/>
      <c r="M49" s="114"/>
      <c r="N49" s="167"/>
      <c r="O49" s="114">
        <f t="shared" si="1"/>
        <v>0</v>
      </c>
      <c r="P49" s="115"/>
      <c r="Q49" s="116"/>
    </row>
    <row r="50" spans="1:17" x14ac:dyDescent="0.25">
      <c r="A50" s="256"/>
      <c r="B50" s="7"/>
      <c r="C50" s="20"/>
      <c r="D50" s="583"/>
      <c r="E50" s="584"/>
      <c r="F50" s="583">
        <f t="shared" si="2"/>
        <v>0</v>
      </c>
      <c r="G50" s="585"/>
      <c r="H50" s="586"/>
      <c r="J50" s="256"/>
      <c r="K50" s="7"/>
      <c r="L50" s="20"/>
      <c r="M50" s="114"/>
      <c r="N50" s="167"/>
      <c r="O50" s="114">
        <f t="shared" si="1"/>
        <v>0</v>
      </c>
      <c r="P50" s="115"/>
      <c r="Q50" s="116"/>
    </row>
    <row r="51" spans="1:17" x14ac:dyDescent="0.25">
      <c r="A51" s="256"/>
      <c r="B51" s="7"/>
      <c r="C51" s="20"/>
      <c r="D51" s="583"/>
      <c r="E51" s="584"/>
      <c r="F51" s="583">
        <f t="shared" si="2"/>
        <v>0</v>
      </c>
      <c r="G51" s="585"/>
      <c r="H51" s="586"/>
      <c r="J51" s="256"/>
      <c r="K51" s="7"/>
      <c r="L51" s="20"/>
      <c r="M51" s="114"/>
      <c r="N51" s="167"/>
      <c r="O51" s="114">
        <f t="shared" si="1"/>
        <v>0</v>
      </c>
      <c r="P51" s="115"/>
      <c r="Q51" s="116"/>
    </row>
    <row r="52" spans="1:17" x14ac:dyDescent="0.25">
      <c r="A52" s="256"/>
      <c r="B52" s="7"/>
      <c r="C52" s="20"/>
      <c r="D52" s="583"/>
      <c r="E52" s="584"/>
      <c r="F52" s="583">
        <f t="shared" si="2"/>
        <v>0</v>
      </c>
      <c r="G52" s="585"/>
      <c r="H52" s="586"/>
      <c r="J52" s="256"/>
      <c r="K52" s="7"/>
      <c r="L52" s="20"/>
      <c r="M52" s="114"/>
      <c r="N52" s="167"/>
      <c r="O52" s="114">
        <f t="shared" si="1"/>
        <v>0</v>
      </c>
      <c r="P52" s="115"/>
      <c r="Q52" s="116"/>
    </row>
    <row r="53" spans="1:17" x14ac:dyDescent="0.25">
      <c r="A53" s="256"/>
      <c r="B53" s="7"/>
      <c r="C53" s="20"/>
      <c r="D53" s="583"/>
      <c r="E53" s="584"/>
      <c r="F53" s="583">
        <f t="shared" si="2"/>
        <v>0</v>
      </c>
      <c r="G53" s="585"/>
      <c r="H53" s="586"/>
      <c r="J53" s="256"/>
      <c r="K53" s="7"/>
      <c r="L53" s="20"/>
      <c r="M53" s="114"/>
      <c r="N53" s="167"/>
      <c r="O53" s="114">
        <f t="shared" si="1"/>
        <v>0</v>
      </c>
      <c r="P53" s="115"/>
      <c r="Q53" s="116"/>
    </row>
    <row r="54" spans="1:17" x14ac:dyDescent="0.25">
      <c r="A54" s="256"/>
      <c r="B54" s="7"/>
      <c r="C54" s="20"/>
      <c r="D54" s="583"/>
      <c r="E54" s="584"/>
      <c r="F54" s="583">
        <f t="shared" si="2"/>
        <v>0</v>
      </c>
      <c r="G54" s="585"/>
      <c r="H54" s="586"/>
      <c r="J54" s="256"/>
      <c r="K54" s="7"/>
      <c r="L54" s="20"/>
      <c r="M54" s="114"/>
      <c r="N54" s="167"/>
      <c r="O54" s="114">
        <f t="shared" si="1"/>
        <v>0</v>
      </c>
      <c r="P54" s="115"/>
      <c r="Q54" s="116"/>
    </row>
    <row r="55" spans="1:17" x14ac:dyDescent="0.25">
      <c r="A55" s="256"/>
      <c r="B55" s="7"/>
      <c r="C55" s="20"/>
      <c r="D55" s="583"/>
      <c r="E55" s="584"/>
      <c r="F55" s="583">
        <f t="shared" si="2"/>
        <v>0</v>
      </c>
      <c r="G55" s="585"/>
      <c r="H55" s="586"/>
      <c r="J55" s="256"/>
      <c r="K55" s="7"/>
      <c r="L55" s="20"/>
      <c r="M55" s="114"/>
      <c r="N55" s="167"/>
      <c r="O55" s="114">
        <f t="shared" si="1"/>
        <v>0</v>
      </c>
      <c r="P55" s="115"/>
      <c r="Q55" s="116"/>
    </row>
    <row r="56" spans="1:17" x14ac:dyDescent="0.25">
      <c r="A56" s="256"/>
      <c r="B56" s="7"/>
      <c r="C56" s="20"/>
      <c r="D56" s="583"/>
      <c r="E56" s="584"/>
      <c r="F56" s="583">
        <f t="shared" si="2"/>
        <v>0</v>
      </c>
      <c r="G56" s="585"/>
      <c r="H56" s="586"/>
      <c r="J56" s="256"/>
      <c r="K56" s="7"/>
      <c r="L56" s="20"/>
      <c r="M56" s="114"/>
      <c r="N56" s="167"/>
      <c r="O56" s="114">
        <f t="shared" si="1"/>
        <v>0</v>
      </c>
      <c r="P56" s="115"/>
      <c r="Q56" s="116"/>
    </row>
    <row r="57" spans="1:17" x14ac:dyDescent="0.25">
      <c r="A57" s="256"/>
      <c r="B57" s="7"/>
      <c r="C57" s="20"/>
      <c r="D57" s="583"/>
      <c r="E57" s="584"/>
      <c r="F57" s="583">
        <f t="shared" si="2"/>
        <v>0</v>
      </c>
      <c r="G57" s="585"/>
      <c r="H57" s="586"/>
      <c r="J57" s="256"/>
      <c r="K57" s="7"/>
      <c r="L57" s="20"/>
      <c r="M57" s="114"/>
      <c r="N57" s="167"/>
      <c r="O57" s="114">
        <f t="shared" si="1"/>
        <v>0</v>
      </c>
      <c r="P57" s="115"/>
      <c r="Q57" s="116"/>
    </row>
    <row r="58" spans="1:17" x14ac:dyDescent="0.25">
      <c r="A58" s="256"/>
      <c r="B58" s="7"/>
      <c r="C58" s="20"/>
      <c r="D58" s="583"/>
      <c r="E58" s="584"/>
      <c r="F58" s="583">
        <f t="shared" si="2"/>
        <v>0</v>
      </c>
      <c r="G58" s="585"/>
      <c r="H58" s="586"/>
      <c r="J58" s="256"/>
      <c r="K58" s="7"/>
      <c r="L58" s="20"/>
      <c r="M58" s="114"/>
      <c r="N58" s="167"/>
      <c r="O58" s="114">
        <f t="shared" si="1"/>
        <v>0</v>
      </c>
      <c r="P58" s="115"/>
      <c r="Q58" s="116"/>
    </row>
    <row r="59" spans="1:17" x14ac:dyDescent="0.25">
      <c r="A59" s="256"/>
      <c r="B59" s="7"/>
      <c r="C59" s="20"/>
      <c r="D59" s="583"/>
      <c r="E59" s="584"/>
      <c r="F59" s="583">
        <f t="shared" si="2"/>
        <v>0</v>
      </c>
      <c r="G59" s="585"/>
      <c r="H59" s="586"/>
      <c r="J59" s="256"/>
      <c r="K59" s="7"/>
      <c r="L59" s="20"/>
      <c r="M59" s="114"/>
      <c r="N59" s="167"/>
      <c r="O59" s="114">
        <f t="shared" si="1"/>
        <v>0</v>
      </c>
      <c r="P59" s="115"/>
      <c r="Q59" s="116"/>
    </row>
    <row r="60" spans="1:17" x14ac:dyDescent="0.25">
      <c r="A60" s="256"/>
      <c r="B60" s="7"/>
      <c r="C60" s="20"/>
      <c r="D60" s="583"/>
      <c r="E60" s="584"/>
      <c r="F60" s="583">
        <f t="shared" si="2"/>
        <v>0</v>
      </c>
      <c r="G60" s="585"/>
      <c r="H60" s="586"/>
      <c r="J60" s="256"/>
      <c r="K60" s="7"/>
      <c r="L60" s="20"/>
      <c r="M60" s="114"/>
      <c r="N60" s="167"/>
      <c r="O60" s="114">
        <f t="shared" si="1"/>
        <v>0</v>
      </c>
      <c r="P60" s="115"/>
      <c r="Q60" s="116"/>
    </row>
    <row r="61" spans="1:17" x14ac:dyDescent="0.25">
      <c r="A61" s="256"/>
      <c r="B61" s="7"/>
      <c r="C61" s="20"/>
      <c r="D61" s="583"/>
      <c r="E61" s="584"/>
      <c r="F61" s="583">
        <f t="shared" si="2"/>
        <v>0</v>
      </c>
      <c r="G61" s="585"/>
      <c r="H61" s="586"/>
      <c r="J61" s="256"/>
      <c r="K61" s="7"/>
      <c r="L61" s="20"/>
      <c r="M61" s="114"/>
      <c r="N61" s="167"/>
      <c r="O61" s="114">
        <f t="shared" si="1"/>
        <v>0</v>
      </c>
      <c r="P61" s="115"/>
      <c r="Q61" s="116"/>
    </row>
    <row r="62" spans="1:17" x14ac:dyDescent="0.25">
      <c r="A62" s="256"/>
      <c r="B62" s="7"/>
      <c r="C62" s="20"/>
      <c r="D62" s="583"/>
      <c r="E62" s="584"/>
      <c r="F62" s="583">
        <f t="shared" si="2"/>
        <v>0</v>
      </c>
      <c r="G62" s="585"/>
      <c r="H62" s="586"/>
      <c r="J62" s="256"/>
      <c r="K62" s="7"/>
      <c r="L62" s="20"/>
      <c r="M62" s="114"/>
      <c r="N62" s="167"/>
      <c r="O62" s="114">
        <f t="shared" si="1"/>
        <v>0</v>
      </c>
      <c r="P62" s="115"/>
      <c r="Q62" s="116"/>
    </row>
    <row r="63" spans="1:17" x14ac:dyDescent="0.25">
      <c r="A63" s="256"/>
      <c r="B63" s="7"/>
      <c r="C63" s="20"/>
      <c r="D63" s="100"/>
      <c r="E63" s="186"/>
      <c r="F63" s="100">
        <f t="shared" si="2"/>
        <v>0</v>
      </c>
      <c r="G63" s="111"/>
      <c r="H63" s="101"/>
      <c r="J63" s="256"/>
      <c r="K63" s="7"/>
      <c r="L63" s="20"/>
      <c r="M63" s="114"/>
      <c r="N63" s="167"/>
      <c r="O63" s="114">
        <f t="shared" si="1"/>
        <v>0</v>
      </c>
      <c r="P63" s="115"/>
      <c r="Q63" s="116"/>
    </row>
    <row r="64" spans="1:17" x14ac:dyDescent="0.25">
      <c r="A64" s="256"/>
      <c r="B64" s="7"/>
      <c r="C64" s="20"/>
      <c r="D64" s="100"/>
      <c r="E64" s="186"/>
      <c r="F64" s="100">
        <f t="shared" si="2"/>
        <v>0</v>
      </c>
      <c r="G64" s="111"/>
      <c r="H64" s="101"/>
      <c r="J64" s="256"/>
      <c r="K64" s="7"/>
      <c r="L64" s="20"/>
      <c r="M64" s="114"/>
      <c r="N64" s="167"/>
      <c r="O64" s="114">
        <f t="shared" si="1"/>
        <v>0</v>
      </c>
      <c r="P64" s="115"/>
      <c r="Q64" s="116"/>
    </row>
    <row r="65" spans="1:17" x14ac:dyDescent="0.25">
      <c r="A65" s="256"/>
      <c r="B65" s="7"/>
      <c r="C65" s="20"/>
      <c r="D65" s="100"/>
      <c r="E65" s="186"/>
      <c r="F65" s="100">
        <f t="shared" si="2"/>
        <v>0</v>
      </c>
      <c r="G65" s="111"/>
      <c r="H65" s="101"/>
      <c r="J65" s="256"/>
      <c r="K65" s="7"/>
      <c r="L65" s="20"/>
      <c r="M65" s="114"/>
      <c r="N65" s="167"/>
      <c r="O65" s="114">
        <f t="shared" si="1"/>
        <v>0</v>
      </c>
      <c r="P65" s="115"/>
      <c r="Q65" s="116"/>
    </row>
    <row r="66" spans="1:17" x14ac:dyDescent="0.25">
      <c r="A66" s="256"/>
      <c r="B66" s="7"/>
      <c r="C66" s="20"/>
      <c r="D66" s="100"/>
      <c r="E66" s="186"/>
      <c r="F66" s="100">
        <f t="shared" si="2"/>
        <v>0</v>
      </c>
      <c r="G66" s="111"/>
      <c r="H66" s="101"/>
      <c r="J66" s="256"/>
      <c r="K66" s="7"/>
      <c r="L66" s="20"/>
      <c r="M66" s="114"/>
      <c r="N66" s="167"/>
      <c r="O66" s="114">
        <f t="shared" si="1"/>
        <v>0</v>
      </c>
      <c r="P66" s="115"/>
      <c r="Q66" s="116"/>
    </row>
    <row r="67" spans="1:17" x14ac:dyDescent="0.25">
      <c r="A67" s="256"/>
      <c r="B67" s="7"/>
      <c r="C67" s="20"/>
      <c r="D67" s="100"/>
      <c r="E67" s="186"/>
      <c r="F67" s="100">
        <f t="shared" si="2"/>
        <v>0</v>
      </c>
      <c r="G67" s="111"/>
      <c r="H67" s="101"/>
      <c r="J67" s="256"/>
      <c r="K67" s="7"/>
      <c r="L67" s="20"/>
      <c r="M67" s="114"/>
      <c r="N67" s="167"/>
      <c r="O67" s="114">
        <f t="shared" si="1"/>
        <v>0</v>
      </c>
      <c r="P67" s="115"/>
      <c r="Q67" s="116"/>
    </row>
    <row r="68" spans="1:17" x14ac:dyDescent="0.25">
      <c r="A68" s="256"/>
      <c r="B68" s="7"/>
      <c r="C68" s="20"/>
      <c r="D68" s="100"/>
      <c r="E68" s="186"/>
      <c r="F68" s="100">
        <f t="shared" si="2"/>
        <v>0</v>
      </c>
      <c r="G68" s="111"/>
      <c r="H68" s="101"/>
      <c r="J68" s="256"/>
      <c r="K68" s="7"/>
      <c r="L68" s="20"/>
      <c r="M68" s="114"/>
      <c r="N68" s="167"/>
      <c r="O68" s="114">
        <f t="shared" si="1"/>
        <v>0</v>
      </c>
      <c r="P68" s="115"/>
      <c r="Q68" s="116"/>
    </row>
    <row r="69" spans="1:17" x14ac:dyDescent="0.25">
      <c r="A69" s="256"/>
      <c r="B69" s="7"/>
      <c r="C69" s="20"/>
      <c r="D69" s="100"/>
      <c r="E69" s="186"/>
      <c r="F69" s="100">
        <f t="shared" si="2"/>
        <v>0</v>
      </c>
      <c r="G69" s="111"/>
      <c r="H69" s="101"/>
      <c r="J69" s="256"/>
      <c r="K69" s="7"/>
      <c r="L69" s="20"/>
      <c r="M69" s="114"/>
      <c r="N69" s="167"/>
      <c r="O69" s="114">
        <f t="shared" si="1"/>
        <v>0</v>
      </c>
      <c r="P69" s="115"/>
      <c r="Q69" s="116"/>
    </row>
    <row r="70" spans="1:17" x14ac:dyDescent="0.25">
      <c r="A70" s="256"/>
      <c r="B70" s="7"/>
      <c r="C70" s="20"/>
      <c r="D70" s="100"/>
      <c r="E70" s="186"/>
      <c r="F70" s="100">
        <f t="shared" si="2"/>
        <v>0</v>
      </c>
      <c r="G70" s="111"/>
      <c r="H70" s="101"/>
      <c r="J70" s="256"/>
      <c r="K70" s="7"/>
      <c r="L70" s="20"/>
      <c r="M70" s="114"/>
      <c r="N70" s="167"/>
      <c r="O70" s="114">
        <f t="shared" si="1"/>
        <v>0</v>
      </c>
      <c r="P70" s="115"/>
      <c r="Q70" s="116"/>
    </row>
    <row r="71" spans="1:17" x14ac:dyDescent="0.25">
      <c r="A71" s="256"/>
      <c r="B71" s="7"/>
      <c r="C71" s="20"/>
      <c r="D71" s="100"/>
      <c r="E71" s="186"/>
      <c r="F71" s="100">
        <f t="shared" si="2"/>
        <v>0</v>
      </c>
      <c r="G71" s="111"/>
      <c r="H71" s="101"/>
      <c r="J71" s="256"/>
      <c r="K71" s="7"/>
      <c r="L71" s="20"/>
      <c r="M71" s="114"/>
      <c r="N71" s="167"/>
      <c r="O71" s="114">
        <f t="shared" si="1"/>
        <v>0</v>
      </c>
      <c r="P71" s="115"/>
      <c r="Q71" s="116"/>
    </row>
    <row r="72" spans="1:17" x14ac:dyDescent="0.25">
      <c r="A72" s="256"/>
      <c r="B72" s="7"/>
      <c r="C72" s="20"/>
      <c r="D72" s="100"/>
      <c r="E72" s="186"/>
      <c r="F72" s="100">
        <f t="shared" si="2"/>
        <v>0</v>
      </c>
      <c r="G72" s="111"/>
      <c r="H72" s="101"/>
      <c r="J72" s="256"/>
      <c r="K72" s="7"/>
      <c r="L72" s="20"/>
      <c r="M72" s="114"/>
      <c r="N72" s="167"/>
      <c r="O72" s="114">
        <f t="shared" si="1"/>
        <v>0</v>
      </c>
      <c r="P72" s="115"/>
      <c r="Q72" s="116"/>
    </row>
    <row r="73" spans="1:17" x14ac:dyDescent="0.25">
      <c r="A73" s="256"/>
      <c r="B73" s="7"/>
      <c r="C73" s="20"/>
      <c r="D73" s="100"/>
      <c r="E73" s="186"/>
      <c r="F73" s="100">
        <f t="shared" ref="F73:F75" si="4">D73</f>
        <v>0</v>
      </c>
      <c r="G73" s="111"/>
      <c r="H73" s="101"/>
      <c r="J73" s="256"/>
      <c r="K73" s="7"/>
      <c r="L73" s="20"/>
      <c r="M73" s="114"/>
      <c r="N73" s="167"/>
      <c r="O73" s="114">
        <f t="shared" ref="O73:O75" si="5">M73</f>
        <v>0</v>
      </c>
      <c r="P73" s="115"/>
      <c r="Q73" s="116"/>
    </row>
    <row r="74" spans="1:17" x14ac:dyDescent="0.25">
      <c r="A74" s="256"/>
      <c r="B74" s="7"/>
      <c r="C74" s="20"/>
      <c r="D74" s="100"/>
      <c r="E74" s="186"/>
      <c r="F74" s="100">
        <f t="shared" si="4"/>
        <v>0</v>
      </c>
      <c r="G74" s="111"/>
      <c r="H74" s="101"/>
      <c r="J74" s="256"/>
      <c r="K74" s="7"/>
      <c r="L74" s="20"/>
      <c r="M74" s="114"/>
      <c r="N74" s="167"/>
      <c r="O74" s="114">
        <f t="shared" si="5"/>
        <v>0</v>
      </c>
      <c r="P74" s="115"/>
      <c r="Q74" s="116"/>
    </row>
    <row r="75" spans="1:17" x14ac:dyDescent="0.25">
      <c r="A75" s="256"/>
      <c r="B75" s="7"/>
      <c r="C75" s="20"/>
      <c r="D75" s="100"/>
      <c r="E75" s="186"/>
      <c r="F75" s="100">
        <f t="shared" si="4"/>
        <v>0</v>
      </c>
      <c r="G75" s="111"/>
      <c r="H75" s="101"/>
      <c r="J75" s="256"/>
      <c r="K75" s="7"/>
      <c r="L75" s="20"/>
      <c r="M75" s="114"/>
      <c r="N75" s="167"/>
      <c r="O75" s="114">
        <f t="shared" si="5"/>
        <v>0</v>
      </c>
      <c r="P75" s="115"/>
      <c r="Q75" s="116"/>
    </row>
    <row r="76" spans="1:17" ht="15.75" thickBot="1" x14ac:dyDescent="0.3">
      <c r="A76" s="256"/>
      <c r="B76" s="21"/>
      <c r="C76" s="80"/>
      <c r="D76" s="211"/>
      <c r="E76" s="212"/>
      <c r="F76" s="202"/>
      <c r="G76" s="203"/>
      <c r="H76" s="101"/>
      <c r="J76" s="256"/>
      <c r="K76" s="21"/>
      <c r="L76" s="80"/>
      <c r="M76" s="211"/>
      <c r="N76" s="212"/>
      <c r="O76" s="202"/>
      <c r="P76" s="203"/>
      <c r="Q76" s="101"/>
    </row>
    <row r="77" spans="1:17" x14ac:dyDescent="0.25">
      <c r="C77" s="82">
        <f>SUM(C9:C76)</f>
        <v>530</v>
      </c>
      <c r="D77" s="9">
        <f>SUM(D9:D76)</f>
        <v>10456.169999999996</v>
      </c>
      <c r="F77" s="9">
        <f>SUM(F9:F76)</f>
        <v>10456.169999999996</v>
      </c>
      <c r="L77" s="82">
        <f>SUM(L9:L76)</f>
        <v>2</v>
      </c>
      <c r="M77" s="9">
        <f>SUM(M9:M76)</f>
        <v>1770.6999999999998</v>
      </c>
      <c r="O77" s="9">
        <f>SUM(O9:O76)</f>
        <v>1770.6999999999998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53</v>
      </c>
      <c r="M80" s="61" t="s">
        <v>4</v>
      </c>
      <c r="N80" s="93">
        <f>O5+O6-L77+O7</f>
        <v>0</v>
      </c>
    </row>
    <row r="81" spans="3:16" ht="15.75" thickBot="1" x14ac:dyDescent="0.3"/>
    <row r="82" spans="3:16" ht="15.75" thickBot="1" x14ac:dyDescent="0.3">
      <c r="C82" s="725" t="s">
        <v>11</v>
      </c>
      <c r="D82" s="726"/>
      <c r="E82" s="95">
        <f>E5+E6-F77+E7</f>
        <v>938.93000000000393</v>
      </c>
      <c r="F82" s="124"/>
      <c r="G82" s="16"/>
      <c r="L82" s="725" t="s">
        <v>11</v>
      </c>
      <c r="M82" s="726"/>
      <c r="N82" s="95">
        <f>N5+N6-O77+N7</f>
        <v>-0.79999999999972715</v>
      </c>
      <c r="O82" s="124"/>
      <c r="P82" s="16"/>
    </row>
  </sheetData>
  <sortState ref="C23:H35">
    <sortCondition ref="G23:G35"/>
  </sortState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L1" workbookViewId="0">
      <pane ySplit="7" topLeftCell="A8" activePane="bottomLeft" state="frozen"/>
      <selection pane="bottomLeft" activeCell="U16" sqref="U16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27" t="s">
        <v>149</v>
      </c>
      <c r="B1" s="727"/>
      <c r="C1" s="727"/>
      <c r="D1" s="727"/>
      <c r="E1" s="727"/>
      <c r="F1" s="727"/>
      <c r="G1" s="727"/>
      <c r="H1" s="14">
        <v>1</v>
      </c>
      <c r="J1" s="727" t="s">
        <v>279</v>
      </c>
      <c r="K1" s="727"/>
      <c r="L1" s="727"/>
      <c r="M1" s="727"/>
      <c r="N1" s="727"/>
      <c r="O1" s="727"/>
      <c r="P1" s="727"/>
      <c r="Q1" s="14">
        <v>2</v>
      </c>
      <c r="S1" s="717" t="s">
        <v>294</v>
      </c>
      <c r="T1" s="717"/>
      <c r="U1" s="717"/>
      <c r="V1" s="717"/>
      <c r="W1" s="717"/>
      <c r="X1" s="717"/>
      <c r="Y1" s="717"/>
      <c r="Z1" s="14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 t="s">
        <v>212</v>
      </c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64</v>
      </c>
      <c r="C5" s="109" t="s">
        <v>86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151</v>
      </c>
      <c r="K5" s="542" t="s">
        <v>153</v>
      </c>
      <c r="L5" s="109" t="s">
        <v>154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10">
        <f>N5-P5+N4+N6</f>
        <v>-3186.8999999999996</v>
      </c>
      <c r="S5" s="16" t="s">
        <v>324</v>
      </c>
      <c r="T5" s="576" t="s">
        <v>325</v>
      </c>
      <c r="U5" s="109" t="s">
        <v>326</v>
      </c>
      <c r="V5" s="17">
        <v>42199</v>
      </c>
      <c r="W5" s="166">
        <v>18509</v>
      </c>
      <c r="X5" s="22">
        <v>680</v>
      </c>
      <c r="Y5" s="174">
        <f>V61</f>
        <v>4709.0599999999995</v>
      </c>
      <c r="Z5" s="10">
        <f>W5-Y5+W4+W6</f>
        <v>13799.94</v>
      </c>
    </row>
    <row r="6" spans="1:26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36"/>
      <c r="J6" s="16"/>
      <c r="K6" s="540"/>
      <c r="L6" s="280"/>
      <c r="M6" s="16"/>
      <c r="N6" s="133"/>
      <c r="O6" s="124"/>
      <c r="P6" s="16"/>
      <c r="Q6"/>
      <c r="S6" s="16"/>
      <c r="T6" s="540"/>
      <c r="U6" s="280"/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7">
        <f t="shared" ref="F8:F10" si="1">D8</f>
        <v>272.2</v>
      </c>
      <c r="G8" s="115" t="s">
        <v>123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7">
        <f t="shared" ref="O8:O60" si="2">M8</f>
        <v>1055</v>
      </c>
      <c r="P8" s="115" t="s">
        <v>164</v>
      </c>
      <c r="Q8" s="116">
        <v>21</v>
      </c>
      <c r="S8" s="92" t="s">
        <v>33</v>
      </c>
      <c r="T8" s="175">
        <v>27.22</v>
      </c>
      <c r="U8" s="20">
        <v>28</v>
      </c>
      <c r="V8" s="114">
        <f>U8*T8</f>
        <v>762.16</v>
      </c>
      <c r="W8" s="156">
        <v>42200</v>
      </c>
      <c r="X8" s="207">
        <f t="shared" ref="X8:X60" si="3">V8</f>
        <v>762.16</v>
      </c>
      <c r="Y8" s="115" t="s">
        <v>537</v>
      </c>
      <c r="Z8" s="116">
        <v>24</v>
      </c>
    </row>
    <row r="9" spans="1:26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7">
        <f t="shared" si="1"/>
        <v>898.26</v>
      </c>
      <c r="G9" s="115" t="s">
        <v>124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405">
        <f t="shared" si="2"/>
        <v>588.5</v>
      </c>
      <c r="P9" s="115" t="s">
        <v>192</v>
      </c>
      <c r="Q9" s="215">
        <v>21</v>
      </c>
      <c r="S9" s="16"/>
      <c r="T9" s="175">
        <v>27.22</v>
      </c>
      <c r="U9" s="20">
        <v>30</v>
      </c>
      <c r="V9" s="114">
        <f>U9*T9</f>
        <v>816.59999999999991</v>
      </c>
      <c r="W9" s="180">
        <v>42201</v>
      </c>
      <c r="X9" s="405">
        <f t="shared" si="3"/>
        <v>816.59999999999991</v>
      </c>
      <c r="Y9" s="115" t="s">
        <v>547</v>
      </c>
      <c r="Z9" s="215">
        <v>25</v>
      </c>
    </row>
    <row r="10" spans="1:26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7">
        <f t="shared" si="1"/>
        <v>136.1</v>
      </c>
      <c r="G10" s="115" t="s">
        <v>126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7">
        <f t="shared" si="2"/>
        <v>84.4</v>
      </c>
      <c r="P10" s="115" t="s">
        <v>181</v>
      </c>
      <c r="Q10" s="116">
        <v>21</v>
      </c>
      <c r="T10" s="175">
        <v>27.22</v>
      </c>
      <c r="U10" s="20">
        <v>10</v>
      </c>
      <c r="V10" s="114">
        <f t="shared" ref="V10:V59" si="4">U10*T10</f>
        <v>272.2</v>
      </c>
      <c r="W10" s="156">
        <v>42201</v>
      </c>
      <c r="X10" s="207">
        <f t="shared" si="3"/>
        <v>272.2</v>
      </c>
      <c r="Y10" s="115" t="s">
        <v>549</v>
      </c>
      <c r="Z10" s="116">
        <v>25</v>
      </c>
    </row>
    <row r="11" spans="1:26" x14ac:dyDescent="0.25">
      <c r="A11" s="147" t="s">
        <v>34</v>
      </c>
      <c r="B11" s="175">
        <v>27.22</v>
      </c>
      <c r="C11" s="20">
        <v>40</v>
      </c>
      <c r="D11" s="179">
        <f t="shared" ref="D11:D60" si="5">B11*C11</f>
        <v>1088.8</v>
      </c>
      <c r="E11" s="156">
        <v>42112</v>
      </c>
      <c r="F11" s="207">
        <f t="shared" ref="F11:F60" si="6">D11</f>
        <v>1088.8</v>
      </c>
      <c r="G11" s="115" t="s">
        <v>130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7">
        <f t="shared" si="2"/>
        <v>28.2</v>
      </c>
      <c r="P11" s="115" t="s">
        <v>158</v>
      </c>
      <c r="Q11" s="116">
        <v>21</v>
      </c>
      <c r="S11" s="147" t="s">
        <v>34</v>
      </c>
      <c r="T11" s="175">
        <v>27.22</v>
      </c>
      <c r="U11" s="20">
        <v>50</v>
      </c>
      <c r="V11" s="114">
        <f t="shared" si="4"/>
        <v>1361</v>
      </c>
      <c r="W11" s="156">
        <v>42202</v>
      </c>
      <c r="X11" s="207">
        <f t="shared" si="3"/>
        <v>1361</v>
      </c>
      <c r="Y11" s="115" t="s">
        <v>554</v>
      </c>
      <c r="Z11" s="116">
        <v>25</v>
      </c>
    </row>
    <row r="12" spans="1:26" x14ac:dyDescent="0.25">
      <c r="B12" s="175">
        <v>27.22</v>
      </c>
      <c r="C12" s="20">
        <v>5</v>
      </c>
      <c r="D12" s="179">
        <f t="shared" si="5"/>
        <v>136.1</v>
      </c>
      <c r="E12" s="156">
        <v>42122</v>
      </c>
      <c r="F12" s="207">
        <f t="shared" si="6"/>
        <v>136.1</v>
      </c>
      <c r="G12" s="115" t="s">
        <v>142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7">
        <f t="shared" si="2"/>
        <v>501.6</v>
      </c>
      <c r="P12" s="115" t="s">
        <v>193</v>
      </c>
      <c r="Q12" s="116">
        <v>21</v>
      </c>
      <c r="T12" s="175">
        <v>27.22</v>
      </c>
      <c r="U12" s="20">
        <v>5</v>
      </c>
      <c r="V12" s="114">
        <f t="shared" si="4"/>
        <v>136.1</v>
      </c>
      <c r="W12" s="156">
        <v>42205</v>
      </c>
      <c r="X12" s="207">
        <f t="shared" si="3"/>
        <v>136.1</v>
      </c>
      <c r="Y12" s="115" t="s">
        <v>572</v>
      </c>
      <c r="Z12" s="116">
        <v>25</v>
      </c>
    </row>
    <row r="13" spans="1:26" x14ac:dyDescent="0.25">
      <c r="A13" s="182"/>
      <c r="B13" s="175">
        <v>27.22</v>
      </c>
      <c r="C13" s="20">
        <v>27</v>
      </c>
      <c r="D13" s="179">
        <f t="shared" si="5"/>
        <v>734.93999999999994</v>
      </c>
      <c r="E13" s="156">
        <v>42123</v>
      </c>
      <c r="F13" s="207">
        <f t="shared" si="6"/>
        <v>734.93999999999994</v>
      </c>
      <c r="G13" s="115" t="s">
        <v>143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7">
        <f t="shared" si="2"/>
        <v>82.7</v>
      </c>
      <c r="P13" s="115" t="s">
        <v>194</v>
      </c>
      <c r="Q13" s="116">
        <v>21</v>
      </c>
      <c r="S13" s="182"/>
      <c r="T13" s="175">
        <v>27.22</v>
      </c>
      <c r="U13" s="20">
        <v>22</v>
      </c>
      <c r="V13" s="114">
        <f t="shared" si="4"/>
        <v>598.83999999999992</v>
      </c>
      <c r="W13" s="156">
        <v>42207</v>
      </c>
      <c r="X13" s="207">
        <f t="shared" si="3"/>
        <v>598.83999999999992</v>
      </c>
      <c r="Y13" s="115" t="s">
        <v>583</v>
      </c>
      <c r="Z13" s="116">
        <v>25</v>
      </c>
    </row>
    <row r="14" spans="1:26" x14ac:dyDescent="0.25">
      <c r="B14" s="175">
        <v>27.22</v>
      </c>
      <c r="C14" s="20">
        <v>24</v>
      </c>
      <c r="D14" s="179">
        <f t="shared" si="5"/>
        <v>653.28</v>
      </c>
      <c r="E14" s="156">
        <v>42123</v>
      </c>
      <c r="F14" s="207">
        <f t="shared" si="6"/>
        <v>653.28</v>
      </c>
      <c r="G14" s="115" t="s">
        <v>145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7">
        <f t="shared" si="2"/>
        <v>843.1</v>
      </c>
      <c r="P14" s="115" t="s">
        <v>191</v>
      </c>
      <c r="Q14" s="116">
        <v>21</v>
      </c>
      <c r="T14" s="175">
        <v>27.22</v>
      </c>
      <c r="U14" s="20">
        <v>23</v>
      </c>
      <c r="V14" s="114">
        <f t="shared" si="4"/>
        <v>626.05999999999995</v>
      </c>
      <c r="W14" s="156">
        <v>42214</v>
      </c>
      <c r="X14" s="207">
        <f t="shared" si="3"/>
        <v>626.05999999999995</v>
      </c>
      <c r="Y14" s="115" t="s">
        <v>616</v>
      </c>
      <c r="Z14" s="116">
        <v>25</v>
      </c>
    </row>
    <row r="15" spans="1:26" x14ac:dyDescent="0.25">
      <c r="B15" s="175">
        <v>27.22</v>
      </c>
      <c r="C15" s="20">
        <v>10</v>
      </c>
      <c r="D15" s="430">
        <f t="shared" si="5"/>
        <v>272.2</v>
      </c>
      <c r="E15" s="433">
        <v>42125</v>
      </c>
      <c r="F15" s="153">
        <f t="shared" si="6"/>
        <v>272.2</v>
      </c>
      <c r="G15" s="111" t="s">
        <v>156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7">
        <f t="shared" si="2"/>
        <v>22.7</v>
      </c>
      <c r="P15" s="115" t="s">
        <v>201</v>
      </c>
      <c r="Q15" s="116">
        <v>24</v>
      </c>
      <c r="T15" s="175">
        <v>27.22</v>
      </c>
      <c r="U15" s="20">
        <v>5</v>
      </c>
      <c r="V15" s="114">
        <f t="shared" si="4"/>
        <v>136.1</v>
      </c>
      <c r="W15" s="156">
        <v>42215</v>
      </c>
      <c r="X15" s="207">
        <f t="shared" si="3"/>
        <v>136.1</v>
      </c>
      <c r="Y15" s="115" t="s">
        <v>626</v>
      </c>
      <c r="Z15" s="116">
        <v>25</v>
      </c>
    </row>
    <row r="16" spans="1:26" x14ac:dyDescent="0.25">
      <c r="B16" s="175">
        <v>27.22</v>
      </c>
      <c r="C16" s="20">
        <v>10</v>
      </c>
      <c r="D16" s="430">
        <f t="shared" si="5"/>
        <v>272.2</v>
      </c>
      <c r="E16" s="433">
        <v>42128</v>
      </c>
      <c r="F16" s="153">
        <f t="shared" si="6"/>
        <v>272.2</v>
      </c>
      <c r="G16" s="111" t="s">
        <v>159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7">
        <f t="shared" si="2"/>
        <v>68.099999999999994</v>
      </c>
      <c r="P16" s="115" t="s">
        <v>204</v>
      </c>
      <c r="Q16" s="116">
        <v>24</v>
      </c>
      <c r="T16" s="175">
        <v>27.22</v>
      </c>
      <c r="U16" s="20"/>
      <c r="V16" s="114">
        <f t="shared" si="4"/>
        <v>0</v>
      </c>
      <c r="W16" s="156"/>
      <c r="X16" s="207">
        <f t="shared" si="3"/>
        <v>0</v>
      </c>
      <c r="Y16" s="115"/>
      <c r="Z16" s="116"/>
    </row>
    <row r="17" spans="1:26" x14ac:dyDescent="0.25">
      <c r="B17" s="175">
        <v>27.22</v>
      </c>
      <c r="C17" s="20">
        <v>38</v>
      </c>
      <c r="D17" s="430">
        <f t="shared" si="5"/>
        <v>1034.3599999999999</v>
      </c>
      <c r="E17" s="433">
        <v>42129</v>
      </c>
      <c r="F17" s="153">
        <f t="shared" si="6"/>
        <v>1034.3599999999999</v>
      </c>
      <c r="G17" s="111" t="s">
        <v>160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7">
        <f t="shared" si="2"/>
        <v>227</v>
      </c>
      <c r="P17" s="115" t="s">
        <v>204</v>
      </c>
      <c r="Q17" s="116">
        <v>24</v>
      </c>
      <c r="T17" s="175">
        <v>27.22</v>
      </c>
      <c r="U17" s="20"/>
      <c r="V17" s="114">
        <f t="shared" si="4"/>
        <v>0</v>
      </c>
      <c r="W17" s="156"/>
      <c r="X17" s="207">
        <f t="shared" si="3"/>
        <v>0</v>
      </c>
      <c r="Y17" s="115"/>
      <c r="Z17" s="116"/>
    </row>
    <row r="18" spans="1:26" x14ac:dyDescent="0.25">
      <c r="B18" s="175">
        <v>27.22</v>
      </c>
      <c r="C18" s="20">
        <v>20</v>
      </c>
      <c r="D18" s="430">
        <f t="shared" si="5"/>
        <v>544.4</v>
      </c>
      <c r="E18" s="433">
        <v>42131</v>
      </c>
      <c r="F18" s="153">
        <f t="shared" si="6"/>
        <v>544.4</v>
      </c>
      <c r="G18" s="111" t="s">
        <v>162</v>
      </c>
      <c r="H18" s="101">
        <v>21</v>
      </c>
      <c r="K18" s="175"/>
      <c r="L18" s="20">
        <v>40</v>
      </c>
      <c r="M18" s="559">
        <v>908</v>
      </c>
      <c r="N18" s="560">
        <v>42157</v>
      </c>
      <c r="O18" s="561">
        <f t="shared" si="2"/>
        <v>908</v>
      </c>
      <c r="P18" s="557" t="s">
        <v>223</v>
      </c>
      <c r="Q18" s="236">
        <v>24</v>
      </c>
      <c r="T18" s="175">
        <v>27.22</v>
      </c>
      <c r="U18" s="20"/>
      <c r="V18" s="114">
        <f t="shared" si="4"/>
        <v>0</v>
      </c>
      <c r="W18" s="560"/>
      <c r="X18" s="561">
        <f t="shared" si="3"/>
        <v>0</v>
      </c>
      <c r="Y18" s="557"/>
      <c r="Z18" s="236"/>
    </row>
    <row r="19" spans="1:26" x14ac:dyDescent="0.25">
      <c r="B19" s="175">
        <v>27.22</v>
      </c>
      <c r="C19" s="20">
        <v>38</v>
      </c>
      <c r="D19" s="430">
        <f t="shared" si="5"/>
        <v>1034.3599999999999</v>
      </c>
      <c r="E19" s="433">
        <v>42131</v>
      </c>
      <c r="F19" s="153">
        <f t="shared" si="6"/>
        <v>1034.3599999999999</v>
      </c>
      <c r="G19" s="111" t="s">
        <v>164</v>
      </c>
      <c r="H19" s="101">
        <v>21</v>
      </c>
      <c r="K19" s="175"/>
      <c r="L19" s="20">
        <v>8</v>
      </c>
      <c r="M19" s="559">
        <v>181.6</v>
      </c>
      <c r="N19" s="560">
        <v>42161</v>
      </c>
      <c r="O19" s="561">
        <f t="shared" si="2"/>
        <v>181.6</v>
      </c>
      <c r="P19" s="557" t="s">
        <v>229</v>
      </c>
      <c r="Q19" s="236">
        <v>24</v>
      </c>
      <c r="T19" s="175">
        <v>27.22</v>
      </c>
      <c r="U19" s="20"/>
      <c r="V19" s="114">
        <f t="shared" si="4"/>
        <v>0</v>
      </c>
      <c r="W19" s="560"/>
      <c r="X19" s="561">
        <f t="shared" si="3"/>
        <v>0</v>
      </c>
      <c r="Y19" s="557"/>
      <c r="Z19" s="236"/>
    </row>
    <row r="20" spans="1:26" x14ac:dyDescent="0.25">
      <c r="B20" s="175">
        <v>27.22</v>
      </c>
      <c r="C20" s="20">
        <v>23</v>
      </c>
      <c r="D20" s="430">
        <f t="shared" si="5"/>
        <v>626.05999999999995</v>
      </c>
      <c r="E20" s="433">
        <v>42133</v>
      </c>
      <c r="F20" s="153">
        <f t="shared" si="6"/>
        <v>626.05999999999995</v>
      </c>
      <c r="G20" s="111" t="s">
        <v>168</v>
      </c>
      <c r="H20" s="101">
        <v>21</v>
      </c>
      <c r="K20" s="175"/>
      <c r="L20" s="20">
        <v>40</v>
      </c>
      <c r="M20" s="559">
        <v>908</v>
      </c>
      <c r="N20" s="560">
        <v>42160</v>
      </c>
      <c r="O20" s="561">
        <f t="shared" si="2"/>
        <v>908</v>
      </c>
      <c r="P20" s="557" t="s">
        <v>231</v>
      </c>
      <c r="Q20" s="236">
        <v>24</v>
      </c>
      <c r="T20" s="175">
        <v>27.22</v>
      </c>
      <c r="U20" s="20"/>
      <c r="V20" s="114">
        <f t="shared" si="4"/>
        <v>0</v>
      </c>
      <c r="W20" s="560"/>
      <c r="X20" s="561">
        <f t="shared" si="3"/>
        <v>0</v>
      </c>
      <c r="Y20" s="557"/>
      <c r="Z20" s="236"/>
    </row>
    <row r="21" spans="1:26" x14ac:dyDescent="0.25">
      <c r="B21" s="175">
        <v>27.22</v>
      </c>
      <c r="C21" s="20">
        <v>10</v>
      </c>
      <c r="D21" s="430">
        <f t="shared" si="5"/>
        <v>272.2</v>
      </c>
      <c r="E21" s="433">
        <v>42136</v>
      </c>
      <c r="F21" s="153">
        <f t="shared" si="6"/>
        <v>272.2</v>
      </c>
      <c r="G21" s="111" t="s">
        <v>174</v>
      </c>
      <c r="H21" s="101">
        <v>21</v>
      </c>
      <c r="K21" s="175"/>
      <c r="L21" s="20">
        <v>4</v>
      </c>
      <c r="M21" s="559">
        <v>90.8</v>
      </c>
      <c r="N21" s="560">
        <v>42165</v>
      </c>
      <c r="O21" s="561">
        <f t="shared" si="2"/>
        <v>90.8</v>
      </c>
      <c r="P21" s="557" t="s">
        <v>237</v>
      </c>
      <c r="Q21" s="236">
        <v>24</v>
      </c>
      <c r="T21" s="175">
        <v>27.22</v>
      </c>
      <c r="U21" s="20"/>
      <c r="V21" s="114">
        <f t="shared" si="4"/>
        <v>0</v>
      </c>
      <c r="W21" s="560"/>
      <c r="X21" s="561">
        <f t="shared" si="3"/>
        <v>0</v>
      </c>
      <c r="Y21" s="557"/>
      <c r="Z21" s="236"/>
    </row>
    <row r="22" spans="1:26" x14ac:dyDescent="0.25">
      <c r="B22" s="175">
        <v>27.22</v>
      </c>
      <c r="C22" s="20">
        <v>12</v>
      </c>
      <c r="D22" s="430">
        <f t="shared" si="5"/>
        <v>326.64</v>
      </c>
      <c r="E22" s="433">
        <v>42139</v>
      </c>
      <c r="F22" s="153">
        <f t="shared" si="6"/>
        <v>326.64</v>
      </c>
      <c r="G22" s="111" t="s">
        <v>180</v>
      </c>
      <c r="H22" s="101">
        <v>21</v>
      </c>
      <c r="K22" s="175"/>
      <c r="L22" s="20">
        <v>8</v>
      </c>
      <c r="M22" s="559">
        <v>181.6</v>
      </c>
      <c r="N22" s="560">
        <v>42168</v>
      </c>
      <c r="O22" s="561">
        <f t="shared" si="2"/>
        <v>181.6</v>
      </c>
      <c r="P22" s="557" t="s">
        <v>243</v>
      </c>
      <c r="Q22" s="236">
        <v>24</v>
      </c>
      <c r="T22" s="175">
        <v>27.22</v>
      </c>
      <c r="U22" s="20"/>
      <c r="V22" s="114">
        <f t="shared" si="4"/>
        <v>0</v>
      </c>
      <c r="W22" s="560"/>
      <c r="X22" s="561">
        <f t="shared" si="3"/>
        <v>0</v>
      </c>
      <c r="Y22" s="557"/>
      <c r="Z22" s="236"/>
    </row>
    <row r="23" spans="1:26" x14ac:dyDescent="0.25">
      <c r="B23" s="175">
        <v>27.22</v>
      </c>
      <c r="C23" s="20">
        <v>9</v>
      </c>
      <c r="D23" s="430">
        <f t="shared" si="5"/>
        <v>244.98</v>
      </c>
      <c r="E23" s="433">
        <v>42140</v>
      </c>
      <c r="F23" s="153">
        <f t="shared" si="6"/>
        <v>244.98</v>
      </c>
      <c r="G23" s="111" t="s">
        <v>181</v>
      </c>
      <c r="H23" s="101">
        <v>21</v>
      </c>
      <c r="K23" s="175"/>
      <c r="L23" s="20">
        <v>26</v>
      </c>
      <c r="M23" s="559">
        <v>590.20000000000005</v>
      </c>
      <c r="N23" s="560">
        <v>42172</v>
      </c>
      <c r="O23" s="561">
        <f t="shared" si="2"/>
        <v>590.20000000000005</v>
      </c>
      <c r="P23" s="557" t="s">
        <v>246</v>
      </c>
      <c r="Q23" s="236">
        <v>24</v>
      </c>
      <c r="T23" s="175">
        <v>27.22</v>
      </c>
      <c r="U23" s="20"/>
      <c r="V23" s="114">
        <f t="shared" si="4"/>
        <v>0</v>
      </c>
      <c r="W23" s="560"/>
      <c r="X23" s="561">
        <f t="shared" si="3"/>
        <v>0</v>
      </c>
      <c r="Y23" s="557"/>
      <c r="Z23" s="236"/>
    </row>
    <row r="24" spans="1:26" x14ac:dyDescent="0.25">
      <c r="B24" s="175">
        <v>27.22</v>
      </c>
      <c r="C24" s="20">
        <v>8</v>
      </c>
      <c r="D24" s="430">
        <f t="shared" si="5"/>
        <v>217.76</v>
      </c>
      <c r="E24" s="433">
        <v>42140</v>
      </c>
      <c r="F24" s="153">
        <f t="shared" si="6"/>
        <v>217.76</v>
      </c>
      <c r="G24" s="111" t="s">
        <v>182</v>
      </c>
      <c r="H24" s="101">
        <v>21</v>
      </c>
      <c r="K24" s="175"/>
      <c r="L24" s="20">
        <v>20</v>
      </c>
      <c r="M24" s="559">
        <v>454</v>
      </c>
      <c r="N24" s="560">
        <v>42174</v>
      </c>
      <c r="O24" s="561">
        <f t="shared" si="2"/>
        <v>454</v>
      </c>
      <c r="P24" s="557" t="s">
        <v>250</v>
      </c>
      <c r="Q24" s="236">
        <v>24</v>
      </c>
      <c r="T24" s="175">
        <v>27.22</v>
      </c>
      <c r="U24" s="20"/>
      <c r="V24" s="114">
        <f t="shared" si="4"/>
        <v>0</v>
      </c>
      <c r="W24" s="560"/>
      <c r="X24" s="561">
        <f t="shared" si="3"/>
        <v>0</v>
      </c>
      <c r="Y24" s="557"/>
      <c r="Z24" s="236"/>
    </row>
    <row r="25" spans="1:26" x14ac:dyDescent="0.25">
      <c r="B25" s="175">
        <v>27.22</v>
      </c>
      <c r="C25" s="20">
        <v>28</v>
      </c>
      <c r="D25" s="430">
        <f t="shared" si="5"/>
        <v>762.16</v>
      </c>
      <c r="E25" s="433">
        <v>42142</v>
      </c>
      <c r="F25" s="153">
        <f t="shared" si="6"/>
        <v>762.16</v>
      </c>
      <c r="G25" s="111" t="s">
        <v>184</v>
      </c>
      <c r="H25" s="101">
        <v>21</v>
      </c>
      <c r="K25" s="175"/>
      <c r="L25" s="20">
        <v>25</v>
      </c>
      <c r="M25" s="559">
        <v>567.5</v>
      </c>
      <c r="N25" s="560">
        <v>42179</v>
      </c>
      <c r="O25" s="561">
        <f t="shared" si="2"/>
        <v>567.5</v>
      </c>
      <c r="P25" s="557" t="s">
        <v>259</v>
      </c>
      <c r="Q25" s="236">
        <v>24</v>
      </c>
      <c r="T25" s="175">
        <v>27.22</v>
      </c>
      <c r="U25" s="20"/>
      <c r="V25" s="114">
        <f t="shared" si="4"/>
        <v>0</v>
      </c>
      <c r="W25" s="560"/>
      <c r="X25" s="561">
        <f t="shared" si="3"/>
        <v>0</v>
      </c>
      <c r="Y25" s="557"/>
      <c r="Z25" s="236"/>
    </row>
    <row r="26" spans="1:26" x14ac:dyDescent="0.25">
      <c r="B26" s="175">
        <v>27.22</v>
      </c>
      <c r="C26" s="20">
        <v>5</v>
      </c>
      <c r="D26" s="430">
        <f t="shared" si="5"/>
        <v>136.1</v>
      </c>
      <c r="E26" s="433">
        <v>42145</v>
      </c>
      <c r="F26" s="153">
        <f t="shared" si="6"/>
        <v>136.1</v>
      </c>
      <c r="G26" s="111" t="s">
        <v>190</v>
      </c>
      <c r="H26" s="101">
        <v>21</v>
      </c>
      <c r="K26" s="175"/>
      <c r="L26" s="20">
        <v>35</v>
      </c>
      <c r="M26" s="559">
        <v>794.5</v>
      </c>
      <c r="N26" s="560">
        <v>42180</v>
      </c>
      <c r="O26" s="561">
        <f t="shared" si="2"/>
        <v>794.5</v>
      </c>
      <c r="P26" s="557" t="s">
        <v>262</v>
      </c>
      <c r="Q26" s="236">
        <v>24</v>
      </c>
      <c r="T26" s="175">
        <v>27.22</v>
      </c>
      <c r="U26" s="20"/>
      <c r="V26" s="114">
        <f t="shared" si="4"/>
        <v>0</v>
      </c>
      <c r="W26" s="560"/>
      <c r="X26" s="561">
        <f t="shared" si="3"/>
        <v>0</v>
      </c>
      <c r="Y26" s="557"/>
      <c r="Z26" s="236"/>
    </row>
    <row r="27" spans="1:26" x14ac:dyDescent="0.25">
      <c r="B27" s="175">
        <v>27.22</v>
      </c>
      <c r="C27" s="20">
        <v>21</v>
      </c>
      <c r="D27" s="430">
        <f t="shared" si="5"/>
        <v>571.62</v>
      </c>
      <c r="E27" s="433">
        <v>42145</v>
      </c>
      <c r="F27" s="153">
        <f t="shared" si="6"/>
        <v>571.62</v>
      </c>
      <c r="G27" s="111" t="s">
        <v>191</v>
      </c>
      <c r="H27" s="101">
        <v>21</v>
      </c>
      <c r="K27" s="175"/>
      <c r="L27" s="20">
        <v>50</v>
      </c>
      <c r="M27" s="559">
        <v>1135</v>
      </c>
      <c r="N27" s="560">
        <v>42180</v>
      </c>
      <c r="O27" s="561">
        <f t="shared" si="2"/>
        <v>1135</v>
      </c>
      <c r="P27" s="557" t="s">
        <v>263</v>
      </c>
      <c r="Q27" s="236">
        <v>24</v>
      </c>
      <c r="T27" s="175">
        <v>27.22</v>
      </c>
      <c r="U27" s="20"/>
      <c r="V27" s="114">
        <f t="shared" si="4"/>
        <v>0</v>
      </c>
      <c r="W27" s="560"/>
      <c r="X27" s="561">
        <f t="shared" si="3"/>
        <v>0</v>
      </c>
      <c r="Y27" s="557"/>
      <c r="Z27" s="236"/>
    </row>
    <row r="28" spans="1:26" x14ac:dyDescent="0.25">
      <c r="B28" s="175">
        <v>27.22</v>
      </c>
      <c r="C28" s="20">
        <v>10</v>
      </c>
      <c r="D28" s="430">
        <f t="shared" si="5"/>
        <v>272.2</v>
      </c>
      <c r="E28" s="433">
        <v>42145</v>
      </c>
      <c r="F28" s="153">
        <f t="shared" si="6"/>
        <v>272.2</v>
      </c>
      <c r="G28" s="111" t="s">
        <v>195</v>
      </c>
      <c r="H28" s="101">
        <v>21</v>
      </c>
      <c r="K28" s="175"/>
      <c r="L28" s="20">
        <v>35</v>
      </c>
      <c r="M28" s="559">
        <v>794.5</v>
      </c>
      <c r="N28" s="560">
        <v>42181</v>
      </c>
      <c r="O28" s="561">
        <f t="shared" si="2"/>
        <v>794.5</v>
      </c>
      <c r="P28" s="557" t="s">
        <v>264</v>
      </c>
      <c r="Q28" s="236">
        <v>24</v>
      </c>
      <c r="T28" s="175">
        <v>27.22</v>
      </c>
      <c r="U28" s="20"/>
      <c r="V28" s="114">
        <f t="shared" si="4"/>
        <v>0</v>
      </c>
      <c r="W28" s="560"/>
      <c r="X28" s="561">
        <f t="shared" si="3"/>
        <v>0</v>
      </c>
      <c r="Y28" s="557"/>
      <c r="Z28" s="236"/>
    </row>
    <row r="29" spans="1:26" x14ac:dyDescent="0.25">
      <c r="A29" s="187"/>
      <c r="B29" s="175">
        <v>27.22</v>
      </c>
      <c r="C29" s="20">
        <v>7</v>
      </c>
      <c r="D29" s="430">
        <f t="shared" si="5"/>
        <v>190.54</v>
      </c>
      <c r="E29" s="433">
        <v>42149</v>
      </c>
      <c r="F29" s="153">
        <f t="shared" si="6"/>
        <v>190.54</v>
      </c>
      <c r="G29" s="111" t="s">
        <v>200</v>
      </c>
      <c r="H29" s="101">
        <v>28</v>
      </c>
      <c r="J29" s="187"/>
      <c r="K29" s="175"/>
      <c r="L29" s="20">
        <v>10</v>
      </c>
      <c r="M29" s="559">
        <v>227</v>
      </c>
      <c r="N29" s="560">
        <v>42181</v>
      </c>
      <c r="O29" s="561">
        <f t="shared" si="2"/>
        <v>227</v>
      </c>
      <c r="P29" s="557" t="s">
        <v>265</v>
      </c>
      <c r="Q29" s="236">
        <v>24</v>
      </c>
      <c r="S29" s="187"/>
      <c r="T29" s="175">
        <v>27.22</v>
      </c>
      <c r="U29" s="20"/>
      <c r="V29" s="114">
        <f t="shared" si="4"/>
        <v>0</v>
      </c>
      <c r="W29" s="560"/>
      <c r="X29" s="561">
        <f t="shared" si="3"/>
        <v>0</v>
      </c>
      <c r="Y29" s="557"/>
      <c r="Z29" s="236"/>
    </row>
    <row r="30" spans="1:26" x14ac:dyDescent="0.25">
      <c r="A30" s="187"/>
      <c r="B30" s="175">
        <v>27.22</v>
      </c>
      <c r="C30" s="20">
        <v>14</v>
      </c>
      <c r="D30" s="430">
        <f t="shared" si="5"/>
        <v>381.08</v>
      </c>
      <c r="E30" s="433">
        <v>42151</v>
      </c>
      <c r="F30" s="153">
        <f t="shared" si="6"/>
        <v>381.08</v>
      </c>
      <c r="G30" s="111" t="s">
        <v>203</v>
      </c>
      <c r="H30" s="101">
        <v>28</v>
      </c>
      <c r="J30" s="187"/>
      <c r="K30" s="175"/>
      <c r="L30" s="20">
        <v>5</v>
      </c>
      <c r="M30" s="559">
        <v>113.5</v>
      </c>
      <c r="N30" s="560">
        <v>42181</v>
      </c>
      <c r="O30" s="561">
        <f t="shared" si="2"/>
        <v>113.5</v>
      </c>
      <c r="P30" s="557" t="s">
        <v>268</v>
      </c>
      <c r="Q30" s="236">
        <v>24</v>
      </c>
      <c r="S30" s="187"/>
      <c r="T30" s="175">
        <v>27.22</v>
      </c>
      <c r="U30" s="20"/>
      <c r="V30" s="114">
        <f t="shared" si="4"/>
        <v>0</v>
      </c>
      <c r="W30" s="560"/>
      <c r="X30" s="561">
        <f t="shared" si="3"/>
        <v>0</v>
      </c>
      <c r="Y30" s="557"/>
      <c r="Z30" s="236"/>
    </row>
    <row r="31" spans="1:26" x14ac:dyDescent="0.25">
      <c r="A31" s="187"/>
      <c r="B31" s="175">
        <v>27.22</v>
      </c>
      <c r="C31" s="20"/>
      <c r="D31" s="559">
        <f t="shared" si="5"/>
        <v>0</v>
      </c>
      <c r="E31" s="560"/>
      <c r="F31" s="561">
        <f t="shared" si="6"/>
        <v>0</v>
      </c>
      <c r="G31" s="557"/>
      <c r="H31" s="236"/>
      <c r="J31" s="187"/>
      <c r="K31" s="175"/>
      <c r="L31" s="20">
        <v>10</v>
      </c>
      <c r="M31" s="559">
        <v>222</v>
      </c>
      <c r="N31" s="560">
        <v>42184</v>
      </c>
      <c r="O31" s="561">
        <f t="shared" si="2"/>
        <v>222</v>
      </c>
      <c r="P31" s="557" t="s">
        <v>270</v>
      </c>
      <c r="Q31" s="236">
        <v>24</v>
      </c>
      <c r="S31" s="187"/>
      <c r="T31" s="175">
        <v>27.22</v>
      </c>
      <c r="U31" s="20"/>
      <c r="V31" s="114">
        <f t="shared" si="4"/>
        <v>0</v>
      </c>
      <c r="W31" s="560"/>
      <c r="X31" s="561">
        <f t="shared" si="3"/>
        <v>0</v>
      </c>
      <c r="Y31" s="557"/>
      <c r="Z31" s="236"/>
    </row>
    <row r="32" spans="1:26" x14ac:dyDescent="0.25">
      <c r="A32" s="187"/>
      <c r="B32" s="175">
        <v>27.22</v>
      </c>
      <c r="C32" s="20"/>
      <c r="D32" s="559">
        <f t="shared" si="5"/>
        <v>0</v>
      </c>
      <c r="E32" s="560"/>
      <c r="F32" s="561">
        <f t="shared" si="6"/>
        <v>0</v>
      </c>
      <c r="G32" s="557"/>
      <c r="H32" s="236"/>
      <c r="J32" s="187"/>
      <c r="K32" s="175"/>
      <c r="L32" s="20">
        <v>30</v>
      </c>
      <c r="M32" s="430">
        <v>681</v>
      </c>
      <c r="N32" s="433">
        <v>42186</v>
      </c>
      <c r="O32" s="153">
        <f t="shared" si="2"/>
        <v>681</v>
      </c>
      <c r="P32" s="111" t="s">
        <v>472</v>
      </c>
      <c r="Q32" s="101">
        <v>24</v>
      </c>
      <c r="S32" s="187"/>
      <c r="T32" s="175">
        <v>27.22</v>
      </c>
      <c r="U32" s="20"/>
      <c r="V32" s="114">
        <f t="shared" si="4"/>
        <v>0</v>
      </c>
      <c r="W32" s="560"/>
      <c r="X32" s="561">
        <f t="shared" si="3"/>
        <v>0</v>
      </c>
      <c r="Y32" s="557"/>
      <c r="Z32" s="236"/>
    </row>
    <row r="33" spans="1:26" x14ac:dyDescent="0.25">
      <c r="A33" s="187"/>
      <c r="B33" s="175">
        <v>27.22</v>
      </c>
      <c r="C33" s="20"/>
      <c r="D33" s="559">
        <f t="shared" si="5"/>
        <v>0</v>
      </c>
      <c r="E33" s="560"/>
      <c r="F33" s="561">
        <f t="shared" si="6"/>
        <v>0</v>
      </c>
      <c r="G33" s="557"/>
      <c r="H33" s="236"/>
      <c r="J33" s="187"/>
      <c r="K33" s="175"/>
      <c r="L33" s="20">
        <v>5</v>
      </c>
      <c r="M33" s="430">
        <v>113.5</v>
      </c>
      <c r="N33" s="433">
        <v>42187</v>
      </c>
      <c r="O33" s="153">
        <f t="shared" si="2"/>
        <v>113.5</v>
      </c>
      <c r="P33" s="111" t="s">
        <v>476</v>
      </c>
      <c r="Q33" s="101">
        <v>24</v>
      </c>
      <c r="S33" s="187"/>
      <c r="T33" s="175">
        <v>27.22</v>
      </c>
      <c r="U33" s="20"/>
      <c r="V33" s="114">
        <f t="shared" si="4"/>
        <v>0</v>
      </c>
      <c r="W33" s="560"/>
      <c r="X33" s="561">
        <f t="shared" si="3"/>
        <v>0</v>
      </c>
      <c r="Y33" s="557"/>
      <c r="Z33" s="236"/>
    </row>
    <row r="34" spans="1:26" x14ac:dyDescent="0.25">
      <c r="A34" s="187"/>
      <c r="B34" s="175">
        <v>27.22</v>
      </c>
      <c r="C34" s="20"/>
      <c r="D34" s="559">
        <f t="shared" si="5"/>
        <v>0</v>
      </c>
      <c r="E34" s="560"/>
      <c r="F34" s="561">
        <f t="shared" si="6"/>
        <v>0</v>
      </c>
      <c r="G34" s="557"/>
      <c r="H34" s="236"/>
      <c r="J34" s="187"/>
      <c r="K34" s="175"/>
      <c r="L34" s="20">
        <v>10</v>
      </c>
      <c r="M34" s="430">
        <v>227</v>
      </c>
      <c r="N34" s="433">
        <v>42188</v>
      </c>
      <c r="O34" s="153">
        <f t="shared" si="2"/>
        <v>227</v>
      </c>
      <c r="P34" s="111" t="s">
        <v>482</v>
      </c>
      <c r="Q34" s="101">
        <v>24</v>
      </c>
      <c r="S34" s="187"/>
      <c r="T34" s="175">
        <v>27.22</v>
      </c>
      <c r="U34" s="20"/>
      <c r="V34" s="114">
        <f t="shared" si="4"/>
        <v>0</v>
      </c>
      <c r="W34" s="560"/>
      <c r="X34" s="561">
        <f t="shared" si="3"/>
        <v>0</v>
      </c>
      <c r="Y34" s="557"/>
      <c r="Z34" s="236"/>
    </row>
    <row r="35" spans="1:26" x14ac:dyDescent="0.25">
      <c r="A35" s="187"/>
      <c r="B35" s="175">
        <v>27.22</v>
      </c>
      <c r="C35" s="20"/>
      <c r="D35" s="559">
        <f t="shared" si="5"/>
        <v>0</v>
      </c>
      <c r="E35" s="560"/>
      <c r="F35" s="561">
        <f t="shared" si="6"/>
        <v>0</v>
      </c>
      <c r="G35" s="557"/>
      <c r="H35" s="236"/>
      <c r="J35" s="187"/>
      <c r="K35" s="175"/>
      <c r="L35" s="20">
        <v>40</v>
      </c>
      <c r="M35" s="430">
        <v>908</v>
      </c>
      <c r="N35" s="433">
        <v>42189</v>
      </c>
      <c r="O35" s="153">
        <f t="shared" si="2"/>
        <v>908</v>
      </c>
      <c r="P35" s="111" t="s">
        <v>486</v>
      </c>
      <c r="Q35" s="101">
        <v>24</v>
      </c>
      <c r="S35" s="187"/>
      <c r="T35" s="175">
        <v>27.22</v>
      </c>
      <c r="U35" s="20"/>
      <c r="V35" s="114">
        <f t="shared" si="4"/>
        <v>0</v>
      </c>
      <c r="W35" s="560"/>
      <c r="X35" s="561">
        <f t="shared" si="3"/>
        <v>0</v>
      </c>
      <c r="Y35" s="557"/>
      <c r="Z35" s="236"/>
    </row>
    <row r="36" spans="1:26" x14ac:dyDescent="0.25">
      <c r="A36" s="187"/>
      <c r="B36" s="175">
        <v>27.22</v>
      </c>
      <c r="C36" s="20"/>
      <c r="D36" s="559">
        <f t="shared" si="5"/>
        <v>0</v>
      </c>
      <c r="E36" s="560"/>
      <c r="F36" s="561">
        <f t="shared" si="6"/>
        <v>0</v>
      </c>
      <c r="G36" s="557"/>
      <c r="H36" s="236"/>
      <c r="J36" s="187"/>
      <c r="K36" s="175"/>
      <c r="L36" s="20">
        <v>5</v>
      </c>
      <c r="M36" s="430">
        <v>113.5</v>
      </c>
      <c r="N36" s="433">
        <v>42189</v>
      </c>
      <c r="O36" s="153">
        <f t="shared" si="2"/>
        <v>113.5</v>
      </c>
      <c r="P36" s="111" t="s">
        <v>492</v>
      </c>
      <c r="Q36" s="101">
        <v>25</v>
      </c>
      <c r="S36" s="187"/>
      <c r="T36" s="175">
        <v>27.22</v>
      </c>
      <c r="U36" s="20"/>
      <c r="V36" s="114">
        <f t="shared" si="4"/>
        <v>0</v>
      </c>
      <c r="W36" s="560"/>
      <c r="X36" s="561">
        <f t="shared" si="3"/>
        <v>0</v>
      </c>
      <c r="Y36" s="557"/>
      <c r="Z36" s="236"/>
    </row>
    <row r="37" spans="1:26" x14ac:dyDescent="0.25">
      <c r="A37" s="187"/>
      <c r="B37" s="175">
        <v>27.22</v>
      </c>
      <c r="C37" s="20"/>
      <c r="D37" s="559">
        <f t="shared" si="5"/>
        <v>0</v>
      </c>
      <c r="E37" s="560"/>
      <c r="F37" s="561">
        <f t="shared" si="6"/>
        <v>0</v>
      </c>
      <c r="G37" s="557"/>
      <c r="H37" s="236"/>
      <c r="J37" s="187"/>
      <c r="K37" s="175"/>
      <c r="L37" s="20"/>
      <c r="M37" s="430"/>
      <c r="N37" s="433"/>
      <c r="O37" s="153">
        <f t="shared" si="2"/>
        <v>0</v>
      </c>
      <c r="P37" s="111"/>
      <c r="Q37" s="101"/>
      <c r="S37" s="187"/>
      <c r="T37" s="175">
        <v>27.22</v>
      </c>
      <c r="U37" s="20"/>
      <c r="V37" s="114">
        <f t="shared" si="4"/>
        <v>0</v>
      </c>
      <c r="W37" s="560"/>
      <c r="X37" s="561">
        <f t="shared" si="3"/>
        <v>0</v>
      </c>
      <c r="Y37" s="557"/>
      <c r="Z37" s="236"/>
    </row>
    <row r="38" spans="1:26" x14ac:dyDescent="0.25">
      <c r="A38" s="187"/>
      <c r="B38" s="175">
        <v>27.22</v>
      </c>
      <c r="C38" s="20"/>
      <c r="D38" s="559">
        <f t="shared" si="5"/>
        <v>0</v>
      </c>
      <c r="E38" s="560"/>
      <c r="F38" s="561">
        <f t="shared" si="6"/>
        <v>0</v>
      </c>
      <c r="G38" s="557"/>
      <c r="H38" s="236"/>
      <c r="J38" s="187"/>
      <c r="K38" s="175"/>
      <c r="L38" s="20"/>
      <c r="M38" s="430"/>
      <c r="N38" s="433"/>
      <c r="O38" s="153">
        <f t="shared" si="2"/>
        <v>0</v>
      </c>
      <c r="P38" s="111"/>
      <c r="Q38" s="101"/>
      <c r="S38" s="187"/>
      <c r="T38" s="175">
        <v>27.22</v>
      </c>
      <c r="U38" s="20"/>
      <c r="V38" s="114">
        <f t="shared" si="4"/>
        <v>0</v>
      </c>
      <c r="W38" s="560"/>
      <c r="X38" s="561">
        <f t="shared" si="3"/>
        <v>0</v>
      </c>
      <c r="Y38" s="557"/>
      <c r="Z38" s="236"/>
    </row>
    <row r="39" spans="1:26" x14ac:dyDescent="0.25">
      <c r="A39" s="187"/>
      <c r="B39" s="175">
        <v>27.22</v>
      </c>
      <c r="C39" s="20"/>
      <c r="D39" s="559">
        <f t="shared" si="5"/>
        <v>0</v>
      </c>
      <c r="E39" s="560"/>
      <c r="F39" s="561">
        <f t="shared" si="6"/>
        <v>0</v>
      </c>
      <c r="G39" s="557"/>
      <c r="H39" s="236"/>
      <c r="J39" s="187"/>
      <c r="K39" s="175"/>
      <c r="L39" s="20"/>
      <c r="M39" s="430"/>
      <c r="N39" s="433"/>
      <c r="O39" s="153">
        <f t="shared" si="2"/>
        <v>0</v>
      </c>
      <c r="P39" s="111"/>
      <c r="Q39" s="101"/>
      <c r="S39" s="187"/>
      <c r="T39" s="175">
        <v>27.22</v>
      </c>
      <c r="U39" s="20"/>
      <c r="V39" s="114">
        <f t="shared" si="4"/>
        <v>0</v>
      </c>
      <c r="W39" s="560"/>
      <c r="X39" s="561">
        <f t="shared" si="3"/>
        <v>0</v>
      </c>
      <c r="Y39" s="557"/>
      <c r="Z39" s="236"/>
    </row>
    <row r="40" spans="1:26" x14ac:dyDescent="0.25">
      <c r="A40" s="187"/>
      <c r="B40" s="175">
        <v>27.22</v>
      </c>
      <c r="C40" s="20"/>
      <c r="D40" s="559">
        <f t="shared" si="5"/>
        <v>0</v>
      </c>
      <c r="E40" s="560"/>
      <c r="F40" s="561">
        <f t="shared" si="6"/>
        <v>0</v>
      </c>
      <c r="G40" s="557"/>
      <c r="H40" s="236"/>
      <c r="J40" s="187"/>
      <c r="K40" s="175"/>
      <c r="L40" s="20"/>
      <c r="M40" s="430"/>
      <c r="N40" s="433"/>
      <c r="O40" s="153">
        <f t="shared" si="2"/>
        <v>0</v>
      </c>
      <c r="P40" s="111"/>
      <c r="Q40" s="101"/>
      <c r="S40" s="187"/>
      <c r="T40" s="175">
        <v>27.22</v>
      </c>
      <c r="U40" s="20"/>
      <c r="V40" s="114">
        <f t="shared" si="4"/>
        <v>0</v>
      </c>
      <c r="W40" s="560"/>
      <c r="X40" s="561">
        <f t="shared" si="3"/>
        <v>0</v>
      </c>
      <c r="Y40" s="557"/>
      <c r="Z40" s="236"/>
    </row>
    <row r="41" spans="1:26" x14ac:dyDescent="0.25">
      <c r="A41" s="187"/>
      <c r="B41" s="175">
        <v>27.22</v>
      </c>
      <c r="C41" s="20"/>
      <c r="D41" s="559">
        <f t="shared" si="5"/>
        <v>0</v>
      </c>
      <c r="E41" s="560"/>
      <c r="F41" s="561">
        <f t="shared" si="6"/>
        <v>0</v>
      </c>
      <c r="G41" s="557"/>
      <c r="H41" s="236"/>
      <c r="J41" s="187"/>
      <c r="K41" s="175"/>
      <c r="L41" s="20"/>
      <c r="M41" s="430"/>
      <c r="N41" s="433"/>
      <c r="O41" s="153">
        <f t="shared" si="2"/>
        <v>0</v>
      </c>
      <c r="P41" s="111"/>
      <c r="Q41" s="101"/>
      <c r="S41" s="187"/>
      <c r="T41" s="175">
        <v>27.22</v>
      </c>
      <c r="U41" s="20"/>
      <c r="V41" s="114">
        <f t="shared" si="4"/>
        <v>0</v>
      </c>
      <c r="W41" s="560"/>
      <c r="X41" s="561">
        <f t="shared" si="3"/>
        <v>0</v>
      </c>
      <c r="Y41" s="557"/>
      <c r="Z41" s="236"/>
    </row>
    <row r="42" spans="1:26" x14ac:dyDescent="0.25">
      <c r="A42" s="187"/>
      <c r="B42" s="175">
        <v>27.22</v>
      </c>
      <c r="C42" s="20"/>
      <c r="D42" s="559">
        <f t="shared" si="5"/>
        <v>0</v>
      </c>
      <c r="E42" s="560"/>
      <c r="F42" s="561">
        <f t="shared" si="6"/>
        <v>0</v>
      </c>
      <c r="G42" s="557"/>
      <c r="H42" s="236"/>
      <c r="J42" s="187"/>
      <c r="K42" s="175"/>
      <c r="L42" s="20"/>
      <c r="M42" s="430"/>
      <c r="N42" s="433"/>
      <c r="O42" s="153">
        <f t="shared" si="2"/>
        <v>0</v>
      </c>
      <c r="P42" s="111"/>
      <c r="Q42" s="101"/>
      <c r="S42" s="187"/>
      <c r="T42" s="175">
        <v>27.22</v>
      </c>
      <c r="U42" s="20"/>
      <c r="V42" s="114">
        <f t="shared" si="4"/>
        <v>0</v>
      </c>
      <c r="W42" s="560"/>
      <c r="X42" s="561">
        <f t="shared" si="3"/>
        <v>0</v>
      </c>
      <c r="Y42" s="557"/>
      <c r="Z42" s="236"/>
    </row>
    <row r="43" spans="1:26" x14ac:dyDescent="0.25">
      <c r="A43" s="187"/>
      <c r="B43" s="175">
        <v>27.22</v>
      </c>
      <c r="C43" s="20"/>
      <c r="D43" s="559">
        <f t="shared" si="5"/>
        <v>0</v>
      </c>
      <c r="E43" s="560"/>
      <c r="F43" s="561">
        <f t="shared" si="6"/>
        <v>0</v>
      </c>
      <c r="G43" s="557"/>
      <c r="H43" s="236"/>
      <c r="J43" s="187"/>
      <c r="K43" s="175"/>
      <c r="L43" s="20"/>
      <c r="M43" s="430"/>
      <c r="N43" s="433"/>
      <c r="O43" s="153">
        <f t="shared" si="2"/>
        <v>0</v>
      </c>
      <c r="P43" s="111"/>
      <c r="Q43" s="101"/>
      <c r="S43" s="187"/>
      <c r="T43" s="175">
        <v>27.22</v>
      </c>
      <c r="U43" s="20"/>
      <c r="V43" s="114">
        <f t="shared" si="4"/>
        <v>0</v>
      </c>
      <c r="W43" s="560"/>
      <c r="X43" s="561">
        <f t="shared" si="3"/>
        <v>0</v>
      </c>
      <c r="Y43" s="557"/>
      <c r="Z43" s="236"/>
    </row>
    <row r="44" spans="1:26" x14ac:dyDescent="0.25">
      <c r="A44" s="187"/>
      <c r="B44" s="175">
        <v>27.22</v>
      </c>
      <c r="C44" s="20"/>
      <c r="D44" s="559">
        <f t="shared" si="5"/>
        <v>0</v>
      </c>
      <c r="E44" s="560"/>
      <c r="F44" s="561">
        <f t="shared" si="6"/>
        <v>0</v>
      </c>
      <c r="G44" s="557"/>
      <c r="H44" s="236"/>
      <c r="J44" s="187"/>
      <c r="K44" s="175"/>
      <c r="L44" s="20"/>
      <c r="M44" s="430"/>
      <c r="N44" s="433"/>
      <c r="O44" s="153">
        <f t="shared" si="2"/>
        <v>0</v>
      </c>
      <c r="P44" s="111"/>
      <c r="Q44" s="101"/>
      <c r="S44" s="187"/>
      <c r="T44" s="175">
        <v>27.22</v>
      </c>
      <c r="U44" s="20"/>
      <c r="V44" s="114">
        <f t="shared" si="4"/>
        <v>0</v>
      </c>
      <c r="W44" s="560"/>
      <c r="X44" s="561">
        <f t="shared" si="3"/>
        <v>0</v>
      </c>
      <c r="Y44" s="557"/>
      <c r="Z44" s="236"/>
    </row>
    <row r="45" spans="1:26" x14ac:dyDescent="0.25">
      <c r="A45" s="187"/>
      <c r="B45" s="175">
        <v>27.22</v>
      </c>
      <c r="C45" s="20"/>
      <c r="D45" s="559">
        <f t="shared" si="5"/>
        <v>0</v>
      </c>
      <c r="E45" s="560"/>
      <c r="F45" s="561">
        <f t="shared" si="6"/>
        <v>0</v>
      </c>
      <c r="G45" s="557"/>
      <c r="H45" s="236"/>
      <c r="J45" s="187"/>
      <c r="K45" s="175"/>
      <c r="L45" s="20"/>
      <c r="M45" s="430"/>
      <c r="N45" s="433"/>
      <c r="O45" s="153">
        <f t="shared" si="2"/>
        <v>0</v>
      </c>
      <c r="P45" s="111"/>
      <c r="Q45" s="101"/>
      <c r="S45" s="187"/>
      <c r="T45" s="175">
        <v>27.22</v>
      </c>
      <c r="U45" s="20"/>
      <c r="V45" s="114">
        <f t="shared" si="4"/>
        <v>0</v>
      </c>
      <c r="W45" s="560"/>
      <c r="X45" s="561">
        <f t="shared" si="3"/>
        <v>0</v>
      </c>
      <c r="Y45" s="557"/>
      <c r="Z45" s="236"/>
    </row>
    <row r="46" spans="1:26" x14ac:dyDescent="0.25">
      <c r="A46" s="187"/>
      <c r="B46" s="175">
        <v>27.22</v>
      </c>
      <c r="C46" s="20"/>
      <c r="D46" s="559">
        <f t="shared" si="5"/>
        <v>0</v>
      </c>
      <c r="E46" s="560"/>
      <c r="F46" s="561">
        <f t="shared" si="6"/>
        <v>0</v>
      </c>
      <c r="G46" s="557"/>
      <c r="H46" s="236"/>
      <c r="J46" s="187"/>
      <c r="K46" s="175"/>
      <c r="L46" s="20"/>
      <c r="M46" s="430"/>
      <c r="N46" s="433"/>
      <c r="O46" s="153">
        <f t="shared" si="2"/>
        <v>0</v>
      </c>
      <c r="P46" s="111"/>
      <c r="Q46" s="101"/>
      <c r="S46" s="187"/>
      <c r="T46" s="175">
        <v>27.22</v>
      </c>
      <c r="U46" s="20"/>
      <c r="V46" s="114">
        <f t="shared" si="4"/>
        <v>0</v>
      </c>
      <c r="W46" s="560"/>
      <c r="X46" s="561">
        <f t="shared" si="3"/>
        <v>0</v>
      </c>
      <c r="Y46" s="557"/>
      <c r="Z46" s="236"/>
    </row>
    <row r="47" spans="1:26" x14ac:dyDescent="0.25">
      <c r="A47" s="187"/>
      <c r="B47" s="175">
        <v>27.22</v>
      </c>
      <c r="C47" s="20"/>
      <c r="D47" s="559">
        <f t="shared" si="5"/>
        <v>0</v>
      </c>
      <c r="E47" s="560"/>
      <c r="F47" s="561">
        <f t="shared" si="6"/>
        <v>0</v>
      </c>
      <c r="G47" s="557"/>
      <c r="H47" s="236"/>
      <c r="J47" s="187"/>
      <c r="K47" s="175"/>
      <c r="L47" s="20"/>
      <c r="M47" s="430"/>
      <c r="N47" s="433"/>
      <c r="O47" s="153">
        <f t="shared" si="2"/>
        <v>0</v>
      </c>
      <c r="P47" s="111"/>
      <c r="Q47" s="101"/>
      <c r="S47" s="187"/>
      <c r="T47" s="175">
        <v>27.22</v>
      </c>
      <c r="U47" s="20"/>
      <c r="V47" s="114">
        <f t="shared" si="4"/>
        <v>0</v>
      </c>
      <c r="W47" s="560"/>
      <c r="X47" s="561">
        <f t="shared" si="3"/>
        <v>0</v>
      </c>
      <c r="Y47" s="557"/>
      <c r="Z47" s="236"/>
    </row>
    <row r="48" spans="1:26" x14ac:dyDescent="0.25">
      <c r="A48" s="187"/>
      <c r="B48" s="175">
        <v>27.22</v>
      </c>
      <c r="C48" s="20"/>
      <c r="D48" s="559">
        <f t="shared" si="5"/>
        <v>0</v>
      </c>
      <c r="E48" s="560"/>
      <c r="F48" s="561">
        <f t="shared" si="6"/>
        <v>0</v>
      </c>
      <c r="G48" s="557"/>
      <c r="H48" s="236"/>
      <c r="J48" s="187"/>
      <c r="K48" s="175"/>
      <c r="L48" s="20"/>
      <c r="M48" s="430"/>
      <c r="N48" s="433"/>
      <c r="O48" s="153">
        <f t="shared" si="2"/>
        <v>0</v>
      </c>
      <c r="P48" s="111"/>
      <c r="Q48" s="101"/>
      <c r="S48" s="187"/>
      <c r="T48" s="175">
        <v>27.22</v>
      </c>
      <c r="U48" s="20"/>
      <c r="V48" s="114">
        <f t="shared" si="4"/>
        <v>0</v>
      </c>
      <c r="W48" s="560"/>
      <c r="X48" s="561">
        <f t="shared" si="3"/>
        <v>0</v>
      </c>
      <c r="Y48" s="557"/>
      <c r="Z48" s="236"/>
    </row>
    <row r="49" spans="1:26" x14ac:dyDescent="0.25">
      <c r="A49" s="187"/>
      <c r="B49" s="175">
        <v>27.22</v>
      </c>
      <c r="C49" s="20"/>
      <c r="D49" s="559">
        <f t="shared" si="5"/>
        <v>0</v>
      </c>
      <c r="E49" s="560"/>
      <c r="F49" s="561">
        <f t="shared" si="6"/>
        <v>0</v>
      </c>
      <c r="G49" s="557"/>
      <c r="H49" s="236"/>
      <c r="J49" s="187"/>
      <c r="K49" s="175"/>
      <c r="L49" s="20"/>
      <c r="M49" s="430">
        <f t="shared" ref="M49:M60" si="7">K49*L49</f>
        <v>0</v>
      </c>
      <c r="N49" s="433"/>
      <c r="O49" s="153">
        <f t="shared" si="2"/>
        <v>0</v>
      </c>
      <c r="P49" s="111"/>
      <c r="Q49" s="101"/>
      <c r="S49" s="187"/>
      <c r="T49" s="175">
        <v>27.22</v>
      </c>
      <c r="U49" s="20"/>
      <c r="V49" s="114">
        <f t="shared" si="4"/>
        <v>0</v>
      </c>
      <c r="W49" s="560"/>
      <c r="X49" s="561">
        <f t="shared" si="3"/>
        <v>0</v>
      </c>
      <c r="Y49" s="557"/>
      <c r="Z49" s="236"/>
    </row>
    <row r="50" spans="1:26" x14ac:dyDescent="0.25">
      <c r="A50" s="187"/>
      <c r="B50" s="175">
        <v>27.22</v>
      </c>
      <c r="C50" s="20"/>
      <c r="D50" s="559">
        <f t="shared" si="5"/>
        <v>0</v>
      </c>
      <c r="E50" s="560"/>
      <c r="F50" s="561">
        <f t="shared" si="6"/>
        <v>0</v>
      </c>
      <c r="G50" s="557"/>
      <c r="H50" s="236"/>
      <c r="J50" s="187"/>
      <c r="K50" s="175"/>
      <c r="L50" s="20"/>
      <c r="M50" s="430">
        <f t="shared" si="7"/>
        <v>0</v>
      </c>
      <c r="N50" s="433"/>
      <c r="O50" s="153">
        <f t="shared" si="2"/>
        <v>0</v>
      </c>
      <c r="P50" s="111"/>
      <c r="Q50" s="101"/>
      <c r="S50" s="187"/>
      <c r="T50" s="175">
        <v>27.22</v>
      </c>
      <c r="U50" s="20"/>
      <c r="V50" s="114">
        <f t="shared" si="4"/>
        <v>0</v>
      </c>
      <c r="W50" s="560"/>
      <c r="X50" s="561">
        <f t="shared" si="3"/>
        <v>0</v>
      </c>
      <c r="Y50" s="557"/>
      <c r="Z50" s="236"/>
    </row>
    <row r="51" spans="1:26" x14ac:dyDescent="0.25">
      <c r="A51" s="187"/>
      <c r="B51" s="175">
        <v>27.22</v>
      </c>
      <c r="C51" s="20"/>
      <c r="D51" s="559">
        <f t="shared" si="5"/>
        <v>0</v>
      </c>
      <c r="E51" s="560"/>
      <c r="F51" s="561">
        <f t="shared" si="6"/>
        <v>0</v>
      </c>
      <c r="G51" s="557"/>
      <c r="H51" s="236"/>
      <c r="J51" s="187"/>
      <c r="K51" s="175"/>
      <c r="L51" s="20"/>
      <c r="M51" s="430">
        <f t="shared" si="7"/>
        <v>0</v>
      </c>
      <c r="N51" s="433"/>
      <c r="O51" s="153">
        <f t="shared" si="2"/>
        <v>0</v>
      </c>
      <c r="P51" s="111"/>
      <c r="Q51" s="101"/>
      <c r="S51" s="187"/>
      <c r="T51" s="175">
        <v>27.22</v>
      </c>
      <c r="U51" s="20"/>
      <c r="V51" s="114">
        <f t="shared" si="4"/>
        <v>0</v>
      </c>
      <c r="W51" s="560"/>
      <c r="X51" s="561">
        <f t="shared" si="3"/>
        <v>0</v>
      </c>
      <c r="Y51" s="557"/>
      <c r="Z51" s="236"/>
    </row>
    <row r="52" spans="1:26" x14ac:dyDescent="0.25">
      <c r="A52" s="187"/>
      <c r="B52" s="175">
        <v>27.22</v>
      </c>
      <c r="C52" s="20"/>
      <c r="D52" s="559">
        <f t="shared" si="5"/>
        <v>0</v>
      </c>
      <c r="E52" s="560"/>
      <c r="F52" s="561">
        <f t="shared" si="6"/>
        <v>0</v>
      </c>
      <c r="G52" s="557"/>
      <c r="H52" s="236"/>
      <c r="J52" s="187"/>
      <c r="K52" s="175"/>
      <c r="L52" s="20"/>
      <c r="M52" s="430">
        <f t="shared" si="7"/>
        <v>0</v>
      </c>
      <c r="N52" s="433"/>
      <c r="O52" s="153">
        <f t="shared" si="2"/>
        <v>0</v>
      </c>
      <c r="P52" s="111"/>
      <c r="Q52" s="101"/>
      <c r="S52" s="187"/>
      <c r="T52" s="175">
        <v>27.22</v>
      </c>
      <c r="U52" s="20"/>
      <c r="V52" s="114">
        <f t="shared" si="4"/>
        <v>0</v>
      </c>
      <c r="W52" s="560"/>
      <c r="X52" s="561">
        <f t="shared" si="3"/>
        <v>0</v>
      </c>
      <c r="Y52" s="557"/>
      <c r="Z52" s="236"/>
    </row>
    <row r="53" spans="1:26" x14ac:dyDescent="0.25">
      <c r="A53" s="187"/>
      <c r="B53" s="175">
        <v>27.22</v>
      </c>
      <c r="C53" s="20"/>
      <c r="D53" s="559">
        <f t="shared" si="5"/>
        <v>0</v>
      </c>
      <c r="E53" s="560"/>
      <c r="F53" s="561">
        <f t="shared" si="6"/>
        <v>0</v>
      </c>
      <c r="G53" s="557"/>
      <c r="H53" s="236"/>
      <c r="J53" s="187"/>
      <c r="K53" s="175"/>
      <c r="L53" s="20"/>
      <c r="M53" s="430">
        <f t="shared" si="7"/>
        <v>0</v>
      </c>
      <c r="N53" s="433"/>
      <c r="O53" s="153">
        <f t="shared" si="2"/>
        <v>0</v>
      </c>
      <c r="P53" s="111"/>
      <c r="Q53" s="101"/>
      <c r="S53" s="187"/>
      <c r="T53" s="175">
        <v>27.22</v>
      </c>
      <c r="U53" s="20"/>
      <c r="V53" s="114">
        <f t="shared" si="4"/>
        <v>0</v>
      </c>
      <c r="W53" s="156"/>
      <c r="X53" s="207">
        <f t="shared" si="3"/>
        <v>0</v>
      </c>
      <c r="Y53" s="115"/>
      <c r="Z53" s="116"/>
    </row>
    <row r="54" spans="1:26" x14ac:dyDescent="0.25">
      <c r="A54" s="187"/>
      <c r="B54" s="175">
        <v>27.22</v>
      </c>
      <c r="C54" s="20"/>
      <c r="D54" s="559">
        <f t="shared" si="5"/>
        <v>0</v>
      </c>
      <c r="E54" s="560"/>
      <c r="F54" s="561">
        <f t="shared" si="6"/>
        <v>0</v>
      </c>
      <c r="G54" s="557"/>
      <c r="H54" s="236"/>
      <c r="J54" s="187"/>
      <c r="K54" s="175"/>
      <c r="L54" s="20"/>
      <c r="M54" s="430">
        <f t="shared" si="7"/>
        <v>0</v>
      </c>
      <c r="N54" s="433"/>
      <c r="O54" s="153">
        <f t="shared" si="2"/>
        <v>0</v>
      </c>
      <c r="P54" s="111"/>
      <c r="Q54" s="101"/>
      <c r="S54" s="187"/>
      <c r="T54" s="175">
        <v>27.22</v>
      </c>
      <c r="U54" s="20"/>
      <c r="V54" s="114">
        <f t="shared" si="4"/>
        <v>0</v>
      </c>
      <c r="W54" s="156"/>
      <c r="X54" s="207">
        <f t="shared" si="3"/>
        <v>0</v>
      </c>
      <c r="Y54" s="115"/>
      <c r="Z54" s="116"/>
    </row>
    <row r="55" spans="1:26" x14ac:dyDescent="0.25">
      <c r="A55" s="187"/>
      <c r="B55" s="175">
        <v>27.22</v>
      </c>
      <c r="C55" s="20"/>
      <c r="D55" s="559">
        <f t="shared" si="5"/>
        <v>0</v>
      </c>
      <c r="E55" s="560"/>
      <c r="F55" s="561">
        <f t="shared" si="6"/>
        <v>0</v>
      </c>
      <c r="G55" s="557"/>
      <c r="H55" s="236"/>
      <c r="J55" s="187"/>
      <c r="K55" s="175"/>
      <c r="L55" s="20"/>
      <c r="M55" s="430">
        <f t="shared" si="7"/>
        <v>0</v>
      </c>
      <c r="N55" s="433"/>
      <c r="O55" s="153">
        <f t="shared" si="2"/>
        <v>0</v>
      </c>
      <c r="P55" s="111"/>
      <c r="Q55" s="101"/>
      <c r="S55" s="187"/>
      <c r="T55" s="175">
        <v>27.22</v>
      </c>
      <c r="U55" s="20"/>
      <c r="V55" s="114">
        <f t="shared" si="4"/>
        <v>0</v>
      </c>
      <c r="W55" s="156"/>
      <c r="X55" s="207">
        <f t="shared" si="3"/>
        <v>0</v>
      </c>
      <c r="Y55" s="115"/>
      <c r="Z55" s="116"/>
    </row>
    <row r="56" spans="1:26" x14ac:dyDescent="0.25">
      <c r="A56" s="187"/>
      <c r="B56" s="175">
        <v>27.22</v>
      </c>
      <c r="C56" s="20"/>
      <c r="D56" s="559">
        <f t="shared" si="5"/>
        <v>0</v>
      </c>
      <c r="E56" s="560"/>
      <c r="F56" s="561">
        <f t="shared" si="6"/>
        <v>0</v>
      </c>
      <c r="G56" s="557"/>
      <c r="H56" s="236"/>
      <c r="J56" s="187"/>
      <c r="K56" s="175"/>
      <c r="L56" s="20"/>
      <c r="M56" s="430">
        <f t="shared" si="7"/>
        <v>0</v>
      </c>
      <c r="N56" s="433"/>
      <c r="O56" s="153">
        <f t="shared" si="2"/>
        <v>0</v>
      </c>
      <c r="P56" s="111"/>
      <c r="Q56" s="101"/>
      <c r="S56" s="187"/>
      <c r="T56" s="175">
        <v>27.22</v>
      </c>
      <c r="U56" s="20"/>
      <c r="V56" s="114">
        <f t="shared" si="4"/>
        <v>0</v>
      </c>
      <c r="W56" s="156"/>
      <c r="X56" s="207">
        <f t="shared" si="3"/>
        <v>0</v>
      </c>
      <c r="Y56" s="115"/>
      <c r="Z56" s="116"/>
    </row>
    <row r="57" spans="1:26" x14ac:dyDescent="0.25">
      <c r="A57" s="187"/>
      <c r="B57" s="175">
        <v>27.22</v>
      </c>
      <c r="C57" s="20"/>
      <c r="D57" s="559">
        <f t="shared" si="5"/>
        <v>0</v>
      </c>
      <c r="E57" s="560"/>
      <c r="F57" s="561">
        <f t="shared" si="6"/>
        <v>0</v>
      </c>
      <c r="G57" s="557"/>
      <c r="H57" s="236"/>
      <c r="J57" s="187"/>
      <c r="K57" s="175"/>
      <c r="L57" s="20"/>
      <c r="M57" s="430">
        <f t="shared" si="7"/>
        <v>0</v>
      </c>
      <c r="N57" s="433"/>
      <c r="O57" s="153">
        <f t="shared" si="2"/>
        <v>0</v>
      </c>
      <c r="P57" s="111"/>
      <c r="Q57" s="101"/>
      <c r="S57" s="187"/>
      <c r="T57" s="175">
        <v>27.22</v>
      </c>
      <c r="U57" s="20"/>
      <c r="V57" s="114">
        <f t="shared" si="4"/>
        <v>0</v>
      </c>
      <c r="W57" s="156"/>
      <c r="X57" s="207">
        <f t="shared" si="3"/>
        <v>0</v>
      </c>
      <c r="Y57" s="115"/>
      <c r="Z57" s="116"/>
    </row>
    <row r="58" spans="1:26" x14ac:dyDescent="0.25">
      <c r="A58" s="187"/>
      <c r="B58" s="175">
        <v>27.22</v>
      </c>
      <c r="C58" s="20"/>
      <c r="D58" s="559">
        <f t="shared" si="5"/>
        <v>0</v>
      </c>
      <c r="E58" s="560"/>
      <c r="F58" s="561">
        <f t="shared" si="6"/>
        <v>0</v>
      </c>
      <c r="G58" s="557"/>
      <c r="H58" s="236"/>
      <c r="J58" s="187"/>
      <c r="K58" s="175"/>
      <c r="L58" s="20"/>
      <c r="M58" s="430">
        <f t="shared" si="7"/>
        <v>0</v>
      </c>
      <c r="N58" s="433"/>
      <c r="O58" s="153">
        <f t="shared" si="2"/>
        <v>0</v>
      </c>
      <c r="P58" s="111"/>
      <c r="Q58" s="101"/>
      <c r="S58" s="187"/>
      <c r="T58" s="175">
        <v>27.22</v>
      </c>
      <c r="U58" s="20"/>
      <c r="V58" s="114">
        <f t="shared" si="4"/>
        <v>0</v>
      </c>
      <c r="W58" s="156"/>
      <c r="X58" s="207">
        <f t="shared" si="3"/>
        <v>0</v>
      </c>
      <c r="Y58" s="115"/>
      <c r="Z58" s="116"/>
    </row>
    <row r="59" spans="1:26" x14ac:dyDescent="0.25">
      <c r="A59" s="187"/>
      <c r="B59" s="175">
        <v>27.22</v>
      </c>
      <c r="C59" s="20"/>
      <c r="D59" s="559">
        <f t="shared" si="5"/>
        <v>0</v>
      </c>
      <c r="E59" s="560"/>
      <c r="F59" s="561">
        <f t="shared" si="6"/>
        <v>0</v>
      </c>
      <c r="G59" s="557"/>
      <c r="H59" s="236"/>
      <c r="J59" s="187"/>
      <c r="K59" s="175"/>
      <c r="L59" s="20"/>
      <c r="M59" s="430">
        <f t="shared" si="7"/>
        <v>0</v>
      </c>
      <c r="N59" s="433"/>
      <c r="O59" s="153">
        <f t="shared" si="2"/>
        <v>0</v>
      </c>
      <c r="P59" s="111"/>
      <c r="Q59" s="101"/>
      <c r="S59" s="187"/>
      <c r="T59" s="175">
        <v>27.22</v>
      </c>
      <c r="U59" s="20"/>
      <c r="V59" s="114">
        <f t="shared" si="4"/>
        <v>0</v>
      </c>
      <c r="W59" s="156"/>
      <c r="X59" s="207">
        <f t="shared" si="3"/>
        <v>0</v>
      </c>
      <c r="Y59" s="115"/>
      <c r="Z59" s="116"/>
    </row>
    <row r="60" spans="1:26" ht="15.75" thickBot="1" x14ac:dyDescent="0.3">
      <c r="A60" s="252"/>
      <c r="B60" s="188">
        <v>27.22</v>
      </c>
      <c r="C60" s="48"/>
      <c r="D60" s="562">
        <f t="shared" si="5"/>
        <v>0</v>
      </c>
      <c r="E60" s="563"/>
      <c r="F60" s="564">
        <f t="shared" si="6"/>
        <v>0</v>
      </c>
      <c r="G60" s="238"/>
      <c r="H60" s="565"/>
      <c r="J60" s="252"/>
      <c r="K60" s="188"/>
      <c r="L60" s="48"/>
      <c r="M60" s="406">
        <f t="shared" si="7"/>
        <v>0</v>
      </c>
      <c r="N60" s="407"/>
      <c r="O60" s="408">
        <f t="shared" si="2"/>
        <v>0</v>
      </c>
      <c r="P60" s="313"/>
      <c r="Q60" s="314"/>
      <c r="S60" s="252"/>
      <c r="T60" s="188"/>
      <c r="U60" s="48"/>
      <c r="V60" s="406">
        <f t="shared" ref="V60" si="8">T60*U60</f>
        <v>0</v>
      </c>
      <c r="W60" s="407"/>
      <c r="X60" s="408">
        <f t="shared" si="3"/>
        <v>0</v>
      </c>
      <c r="Y60" s="313"/>
      <c r="Z60" s="314"/>
    </row>
    <row r="61" spans="1:26" ht="15.75" thickTop="1" x14ac:dyDescent="0.25">
      <c r="A61" s="64">
        <f>SUM(A29:A60)</f>
        <v>0</v>
      </c>
      <c r="B61" s="16"/>
      <c r="C61" s="124">
        <f>SUM(C8:C60)</f>
        <v>407</v>
      </c>
      <c r="D61" s="207">
        <f>SUM(D8:D60)</f>
        <v>11078.54</v>
      </c>
      <c r="E61" s="133"/>
      <c r="F61" s="207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7">
        <f>SUM(M8:M60)</f>
        <v>12712.5</v>
      </c>
      <c r="N61" s="133"/>
      <c r="O61" s="207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173</v>
      </c>
      <c r="V61" s="207">
        <f>SUM(V8:V60)</f>
        <v>4709.0599999999995</v>
      </c>
      <c r="W61" s="133"/>
      <c r="X61" s="207">
        <f>SUM(X8:X60)</f>
        <v>4709.0599999999995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718" t="s">
        <v>21</v>
      </c>
      <c r="E63" s="719"/>
      <c r="F63" s="67">
        <f>E4+E5-F61+E6</f>
        <v>2613.1199999999985</v>
      </c>
      <c r="G63"/>
      <c r="H63"/>
      <c r="J63"/>
      <c r="K63" s="6"/>
      <c r="L63"/>
      <c r="M63" s="718" t="s">
        <v>21</v>
      </c>
      <c r="N63" s="719"/>
      <c r="O63" s="67">
        <f>N4+N5-O61+N6</f>
        <v>-3186.8999999999996</v>
      </c>
      <c r="P63"/>
      <c r="Q63"/>
      <c r="S63"/>
      <c r="T63" s="6"/>
      <c r="U63"/>
      <c r="V63" s="718" t="s">
        <v>21</v>
      </c>
      <c r="W63" s="719"/>
      <c r="X63" s="67">
        <f>W4+W5-X61+W6</f>
        <v>13799.94</v>
      </c>
      <c r="Y63"/>
      <c r="Z63"/>
    </row>
    <row r="64" spans="1:26" ht="15.75" thickBot="1" x14ac:dyDescent="0.3">
      <c r="A64" s="264"/>
      <c r="B64"/>
      <c r="C64"/>
      <c r="D64" s="439" t="s">
        <v>4</v>
      </c>
      <c r="E64" s="440"/>
      <c r="F64" s="68">
        <f>F4+F5-C61+F6</f>
        <v>96</v>
      </c>
      <c r="G64"/>
      <c r="H64"/>
      <c r="J64" s="264"/>
      <c r="K64"/>
      <c r="L64"/>
      <c r="M64" s="537" t="s">
        <v>4</v>
      </c>
      <c r="N64" s="538"/>
      <c r="O64" s="68">
        <f>O4+O5-L61+O6</f>
        <v>-114</v>
      </c>
      <c r="P64"/>
      <c r="Q64"/>
      <c r="S64" s="264"/>
      <c r="T64"/>
      <c r="U64"/>
      <c r="V64" s="546" t="s">
        <v>4</v>
      </c>
      <c r="W64" s="547"/>
      <c r="X64" s="68">
        <f>X4+X5-U61+X6</f>
        <v>507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G30" sqref="G30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17" t="s">
        <v>294</v>
      </c>
      <c r="B1" s="717"/>
      <c r="C1" s="717"/>
      <c r="D1" s="717"/>
      <c r="E1" s="717"/>
      <c r="F1" s="717"/>
      <c r="G1" s="71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77"/>
      <c r="D4" s="17"/>
      <c r="E4" s="375"/>
      <c r="F4" s="15"/>
      <c r="G4" s="52"/>
      <c r="H4" s="16"/>
    </row>
    <row r="5" spans="1:8" x14ac:dyDescent="0.25">
      <c r="A5" s="16" t="s">
        <v>285</v>
      </c>
      <c r="B5" s="266" t="s">
        <v>212</v>
      </c>
      <c r="C5" s="577" t="s">
        <v>289</v>
      </c>
      <c r="D5" s="17">
        <v>42187</v>
      </c>
      <c r="E5" s="375">
        <v>894</v>
      </c>
      <c r="F5" s="15">
        <v>1</v>
      </c>
      <c r="G5" s="654">
        <f>F25</f>
        <v>1702.3</v>
      </c>
      <c r="H5" s="10">
        <f>E5+E6-G5</f>
        <v>0</v>
      </c>
    </row>
    <row r="6" spans="1:8" ht="15.75" thickBot="1" x14ac:dyDescent="0.3">
      <c r="A6" s="16"/>
      <c r="B6" s="383" t="s">
        <v>85</v>
      </c>
      <c r="C6" s="280"/>
      <c r="D6" s="17"/>
      <c r="E6" s="207">
        <v>808.3</v>
      </c>
      <c r="F6" s="124">
        <v>1</v>
      </c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>
        <v>1</v>
      </c>
      <c r="D8" s="179">
        <v>894</v>
      </c>
      <c r="E8" s="156">
        <v>42187</v>
      </c>
      <c r="F8" s="207">
        <f t="shared" ref="F8:F24" si="0">D8</f>
        <v>894</v>
      </c>
      <c r="G8" s="115" t="s">
        <v>481</v>
      </c>
      <c r="H8" s="116">
        <v>17</v>
      </c>
    </row>
    <row r="9" spans="1:8" x14ac:dyDescent="0.25">
      <c r="A9" s="16"/>
      <c r="B9" s="175"/>
      <c r="C9" s="20">
        <v>1</v>
      </c>
      <c r="D9" s="179">
        <v>808.3</v>
      </c>
      <c r="E9" s="180">
        <v>42187</v>
      </c>
      <c r="F9" s="405">
        <f t="shared" si="0"/>
        <v>808.3</v>
      </c>
      <c r="G9" s="115" t="s">
        <v>481</v>
      </c>
      <c r="H9" s="215">
        <v>17</v>
      </c>
    </row>
    <row r="10" spans="1:8" x14ac:dyDescent="0.25">
      <c r="B10" s="175"/>
      <c r="C10" s="20"/>
      <c r="D10" s="179">
        <f t="shared" ref="D10:D12" si="1">B10*C10</f>
        <v>0</v>
      </c>
      <c r="E10" s="156"/>
      <c r="F10" s="207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7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7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7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7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7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7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7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7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7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7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7">
        <f t="shared" si="0"/>
        <v>0</v>
      </c>
      <c r="G21" s="115"/>
      <c r="H21" s="116"/>
    </row>
    <row r="22" spans="1:8" x14ac:dyDescent="0.25">
      <c r="A22" s="187"/>
      <c r="B22" s="175"/>
      <c r="C22" s="20"/>
      <c r="D22" s="179">
        <f t="shared" si="3"/>
        <v>0</v>
      </c>
      <c r="E22" s="156"/>
      <c r="F22" s="207">
        <f t="shared" si="0"/>
        <v>0</v>
      </c>
      <c r="G22" s="115"/>
      <c r="H22" s="116"/>
    </row>
    <row r="23" spans="1:8" x14ac:dyDescent="0.25">
      <c r="A23" s="187"/>
      <c r="B23" s="175"/>
      <c r="C23" s="20"/>
      <c r="D23" s="179">
        <f t="shared" si="3"/>
        <v>0</v>
      </c>
      <c r="E23" s="156"/>
      <c r="F23" s="207">
        <f t="shared" si="0"/>
        <v>0</v>
      </c>
      <c r="G23" s="115"/>
      <c r="H23" s="116"/>
    </row>
    <row r="24" spans="1:8" ht="15.75" thickBot="1" x14ac:dyDescent="0.3">
      <c r="A24" s="252"/>
      <c r="B24" s="188"/>
      <c r="C24" s="48"/>
      <c r="D24" s="406">
        <f t="shared" si="3"/>
        <v>0</v>
      </c>
      <c r="E24" s="407"/>
      <c r="F24" s="408">
        <f t="shared" si="0"/>
        <v>0</v>
      </c>
      <c r="G24" s="313"/>
      <c r="H24" s="314"/>
    </row>
    <row r="25" spans="1:8" ht="15.75" thickTop="1" x14ac:dyDescent="0.25">
      <c r="A25" s="64">
        <f>SUM(A22:A24)</f>
        <v>0</v>
      </c>
      <c r="B25" s="16"/>
      <c r="C25" s="124">
        <f>SUM(C8:C24)</f>
        <v>2</v>
      </c>
      <c r="D25" s="207">
        <f>SUM(D8:D24)</f>
        <v>1702.3</v>
      </c>
      <c r="E25" s="133"/>
      <c r="F25" s="207">
        <f>SUM(F8:F24)</f>
        <v>1702.3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718" t="s">
        <v>21</v>
      </c>
      <c r="E27" s="719"/>
      <c r="F27" s="67">
        <f>E4+E5-F25+E6</f>
        <v>0</v>
      </c>
      <c r="G27"/>
      <c r="H27"/>
    </row>
    <row r="28" spans="1:8" ht="15.75" thickBot="1" x14ac:dyDescent="0.3">
      <c r="A28" s="264"/>
      <c r="B28"/>
      <c r="C28"/>
      <c r="D28" s="528" t="s">
        <v>4</v>
      </c>
      <c r="E28" s="529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ARRACHERA </vt:lpstr>
      <vt:lpstr>NANA</vt:lpstr>
      <vt:lpstr>BUCHE  SWIFT     Y   I B P </vt:lpstr>
      <vt:lpstr>CONTRA SWIFT      NATIONAL   </vt:lpstr>
      <vt:lpstr>CORBATA SMITHFIELD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2015-09-09T17:42:36Z</cp:lastPrinted>
  <dcterms:created xsi:type="dcterms:W3CDTF">2008-07-31T16:59:13Z</dcterms:created>
  <dcterms:modified xsi:type="dcterms:W3CDTF">2015-10-05T21:17:33Z</dcterms:modified>
</cp:coreProperties>
</file>