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3"/>
  </bookViews>
  <sheets>
    <sheet name="ABRIL 2015" sheetId="1" r:id="rId1"/>
    <sheet name="MAYO 2015" sheetId="2" r:id="rId2"/>
    <sheet name="JUNIO 2015" sheetId="3" r:id="rId3"/>
    <sheet name="JULIO 2015" sheetId="4" r:id="rId4"/>
    <sheet name="Hoja2" sheetId="5" r:id="rId5"/>
    <sheet name="Hoja4" sheetId="6" r:id="rId6"/>
    <sheet name="Hoja5" sheetId="7" r:id="rId7"/>
    <sheet name="Hoja6" sheetId="8" r:id="rId8"/>
  </sheets>
  <calcPr calcId="144525"/>
</workbook>
</file>

<file path=xl/calcChain.xml><?xml version="1.0" encoding="utf-8"?>
<calcChain xmlns="http://schemas.openxmlformats.org/spreadsheetml/2006/main">
  <c r="C27" i="4" l="1"/>
  <c r="C42" i="4"/>
  <c r="E33" i="4"/>
  <c r="C52" i="4"/>
  <c r="C36" i="4"/>
  <c r="E17" i="4"/>
  <c r="E4" i="4"/>
  <c r="C28" i="4"/>
  <c r="C29" i="4"/>
  <c r="C31" i="4"/>
  <c r="E8" i="4"/>
  <c r="E19" i="4"/>
  <c r="E50" i="4"/>
  <c r="C16" i="4"/>
  <c r="C11" i="4"/>
  <c r="E54" i="4" l="1"/>
  <c r="E53" i="4"/>
  <c r="E52" i="4"/>
  <c r="E51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8" i="4"/>
  <c r="E16" i="4"/>
  <c r="E14" i="4"/>
  <c r="E13" i="4"/>
  <c r="E12" i="4"/>
  <c r="E11" i="4"/>
  <c r="E10" i="4"/>
  <c r="E9" i="4"/>
  <c r="E15" i="4"/>
  <c r="E7" i="4"/>
  <c r="E6" i="4"/>
  <c r="E5" i="4"/>
  <c r="E3" i="4"/>
  <c r="E55" i="4" s="1"/>
  <c r="I23" i="4" l="1"/>
  <c r="K48" i="4"/>
  <c r="I29" i="4"/>
  <c r="K47" i="4"/>
  <c r="I11" i="4"/>
  <c r="I24" i="4"/>
  <c r="I10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54" i="4" s="1"/>
  <c r="P22" i="4" l="1"/>
  <c r="P13" i="4"/>
  <c r="P10" i="4"/>
  <c r="P24" i="4"/>
  <c r="P23" i="4"/>
  <c r="P11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54" i="4" s="1"/>
  <c r="V22" i="4" l="1"/>
  <c r="V6" i="4"/>
  <c r="V24" i="4"/>
  <c r="X31" i="4"/>
  <c r="X23" i="4"/>
  <c r="X43" i="4"/>
  <c r="X45" i="4"/>
  <c r="V10" i="4"/>
  <c r="X18" i="4"/>
  <c r="X21" i="4"/>
  <c r="X28" i="4"/>
  <c r="V42" i="4"/>
  <c r="X17" i="4"/>
  <c r="X44" i="4"/>
  <c r="X42" i="4"/>
  <c r="X41" i="4"/>
  <c r="X40" i="4"/>
  <c r="X39" i="4"/>
  <c r="X38" i="4"/>
  <c r="X37" i="4"/>
  <c r="X36" i="4"/>
  <c r="X35" i="4"/>
  <c r="X34" i="4"/>
  <c r="X33" i="4"/>
  <c r="X32" i="4"/>
  <c r="X30" i="4"/>
  <c r="X29" i="4"/>
  <c r="X27" i="4"/>
  <c r="X26" i="4"/>
  <c r="X25" i="4"/>
  <c r="X24" i="4"/>
  <c r="X22" i="4"/>
  <c r="X20" i="4"/>
  <c r="X19" i="4"/>
  <c r="X16" i="4"/>
  <c r="X15" i="4"/>
  <c r="X14" i="4"/>
  <c r="X13" i="4"/>
  <c r="X12" i="4"/>
  <c r="X11" i="4"/>
  <c r="X10" i="4"/>
  <c r="X9" i="4"/>
  <c r="X46" i="4"/>
  <c r="X8" i="4"/>
  <c r="X7" i="4"/>
  <c r="X6" i="4"/>
  <c r="X5" i="4"/>
  <c r="X4" i="4"/>
  <c r="X3" i="4"/>
  <c r="X54" i="4" s="1"/>
  <c r="E46" i="3" l="1"/>
  <c r="C7" i="3"/>
  <c r="C22" i="3"/>
  <c r="C12" i="3"/>
  <c r="C3" i="3"/>
  <c r="C14" i="3"/>
  <c r="C19" i="3"/>
  <c r="C6" i="3"/>
  <c r="C11" i="3"/>
  <c r="E19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8" i="3"/>
  <c r="E17" i="3"/>
  <c r="E16" i="3"/>
  <c r="E15" i="3"/>
  <c r="E45" i="3"/>
  <c r="E14" i="3"/>
  <c r="E13" i="3"/>
  <c r="E12" i="3"/>
  <c r="E11" i="3"/>
  <c r="E10" i="3"/>
  <c r="E9" i="3"/>
  <c r="E8" i="3"/>
  <c r="E7" i="3"/>
  <c r="E6" i="3"/>
  <c r="E5" i="3"/>
  <c r="E4" i="3"/>
  <c r="E3" i="3"/>
  <c r="L40" i="3" l="1"/>
  <c r="L52" i="3"/>
  <c r="J39" i="3"/>
  <c r="L39" i="3" s="1"/>
  <c r="L15" i="3"/>
  <c r="L30" i="3"/>
  <c r="L23" i="3"/>
  <c r="J8" i="3"/>
  <c r="J16" i="3"/>
  <c r="L6" i="3"/>
  <c r="L51" i="3"/>
  <c r="L50" i="3"/>
  <c r="L49" i="3"/>
  <c r="L48" i="3"/>
  <c r="L47" i="3"/>
  <c r="L46" i="3"/>
  <c r="L45" i="3"/>
  <c r="L44" i="3"/>
  <c r="L43" i="3"/>
  <c r="L42" i="3"/>
  <c r="L41" i="3"/>
  <c r="L38" i="3"/>
  <c r="L37" i="3"/>
  <c r="L36" i="3"/>
  <c r="L35" i="3"/>
  <c r="L34" i="3"/>
  <c r="L33" i="3"/>
  <c r="L32" i="3"/>
  <c r="L31" i="3"/>
  <c r="L29" i="3"/>
  <c r="L28" i="3"/>
  <c r="L27" i="3"/>
  <c r="L26" i="3"/>
  <c r="L25" i="3"/>
  <c r="L24" i="3"/>
  <c r="L22" i="3"/>
  <c r="L21" i="3"/>
  <c r="L20" i="3"/>
  <c r="L19" i="3"/>
  <c r="L18" i="3"/>
  <c r="L17" i="3"/>
  <c r="L16" i="3"/>
  <c r="L14" i="3"/>
  <c r="L13" i="3"/>
  <c r="L12" i="3"/>
  <c r="L11" i="3"/>
  <c r="L10" i="3"/>
  <c r="L9" i="3"/>
  <c r="L8" i="3"/>
  <c r="L7" i="3"/>
  <c r="L5" i="3"/>
  <c r="L4" i="3"/>
  <c r="L3" i="3"/>
  <c r="L53" i="3" l="1"/>
  <c r="S26" i="3"/>
  <c r="Q21" i="3"/>
  <c r="S21" i="3" s="1"/>
  <c r="Q13" i="3" l="1"/>
  <c r="S15" i="3"/>
  <c r="Q11" i="3"/>
  <c r="S11" i="3" s="1"/>
  <c r="S40" i="3"/>
  <c r="S27" i="3"/>
  <c r="S44" i="3"/>
  <c r="S31" i="3"/>
  <c r="Q22" i="3"/>
  <c r="S30" i="3"/>
  <c r="S32" i="3"/>
  <c r="Q34" i="3"/>
  <c r="S34" i="3" s="1"/>
  <c r="S4" i="3"/>
  <c r="S5" i="3"/>
  <c r="S37" i="3"/>
  <c r="S38" i="3"/>
  <c r="S35" i="3"/>
  <c r="S7" i="3"/>
  <c r="S9" i="3"/>
  <c r="Q36" i="3"/>
  <c r="Q3" i="3"/>
  <c r="S3" i="3" s="1"/>
  <c r="Q23" i="3"/>
  <c r="Q29" i="3"/>
  <c r="S29" i="3"/>
  <c r="Q16" i="3"/>
  <c r="Q18" i="3"/>
  <c r="S18" i="3" s="1"/>
  <c r="Q10" i="3"/>
  <c r="Q25" i="3"/>
  <c r="S25" i="3" s="1"/>
  <c r="S46" i="3"/>
  <c r="S45" i="3"/>
  <c r="S43" i="3"/>
  <c r="S42" i="3"/>
  <c r="S39" i="3"/>
  <c r="S41" i="3"/>
  <c r="S36" i="3"/>
  <c r="S33" i="3"/>
  <c r="S28" i="3"/>
  <c r="S24" i="3"/>
  <c r="S22" i="3"/>
  <c r="S23" i="3"/>
  <c r="S20" i="3"/>
  <c r="S19" i="3"/>
  <c r="S17" i="3"/>
  <c r="S16" i="3"/>
  <c r="S14" i="3"/>
  <c r="S13" i="3"/>
  <c r="S12" i="3"/>
  <c r="S10" i="3"/>
  <c r="S8" i="3"/>
  <c r="S6" i="3"/>
  <c r="S47" i="3" l="1"/>
  <c r="E18" i="2"/>
  <c r="E13" i="2"/>
  <c r="E14" i="2"/>
  <c r="C10" i="2"/>
  <c r="C9" i="2"/>
  <c r="C24" i="2"/>
  <c r="E17" i="2"/>
  <c r="E19" i="2"/>
  <c r="C22" i="2"/>
  <c r="C31" i="2" l="1"/>
  <c r="C33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6" i="2"/>
  <c r="E15" i="2"/>
  <c r="E12" i="2"/>
  <c r="E11" i="2"/>
  <c r="E10" i="2"/>
  <c r="E9" i="2"/>
  <c r="E8" i="2"/>
  <c r="E7" i="2"/>
  <c r="E6" i="2"/>
  <c r="E5" i="2"/>
  <c r="E4" i="2"/>
  <c r="E3" i="2"/>
  <c r="E35" i="2"/>
  <c r="C44" i="1" l="1"/>
  <c r="C42" i="1"/>
  <c r="E42" i="1"/>
  <c r="E43" i="1"/>
  <c r="E44" i="1"/>
  <c r="E46" i="1" s="1"/>
  <c r="E45" i="1"/>
  <c r="C39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C24" i="1"/>
  <c r="C19" i="1"/>
  <c r="C13" i="1"/>
  <c r="C10" i="1"/>
  <c r="C7" i="1"/>
  <c r="C5" i="1"/>
  <c r="C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</calcChain>
</file>

<file path=xl/sharedStrings.xml><?xml version="1.0" encoding="utf-8"?>
<sst xmlns="http://schemas.openxmlformats.org/spreadsheetml/2006/main" count="410" uniqueCount="94">
  <si>
    <t xml:space="preserve">SESOS </t>
  </si>
  <si>
    <t>contra</t>
  </si>
  <si>
    <t>cuero papel</t>
  </si>
  <si>
    <t>capotes</t>
  </si>
  <si>
    <t>combos</t>
  </si>
  <si>
    <t>pecho</t>
  </si>
  <si>
    <t>cabeza</t>
  </si>
  <si>
    <t>espinazo</t>
  </si>
  <si>
    <t>manitas</t>
  </si>
  <si>
    <t>codillo</t>
  </si>
  <si>
    <t>cuero pierna</t>
  </si>
  <si>
    <t>jamon s/h</t>
  </si>
  <si>
    <t>pulpa espaldilla</t>
  </si>
  <si>
    <t>jamon c/grasa</t>
  </si>
  <si>
    <t>espaldilla res</t>
  </si>
  <si>
    <t>retazo res</t>
  </si>
  <si>
    <t>sesos copa</t>
  </si>
  <si>
    <t>panza res</t>
  </si>
  <si>
    <t>carne enchilada</t>
  </si>
  <si>
    <t>longaniza</t>
  </si>
  <si>
    <t xml:space="preserve">carnero </t>
  </si>
  <si>
    <t>norteño</t>
  </si>
  <si>
    <t>buche</t>
  </si>
  <si>
    <t>filete</t>
  </si>
  <si>
    <t>pierna ahumada</t>
  </si>
  <si>
    <t>espaldilla c/h</t>
  </si>
  <si>
    <t>carne abierta</t>
  </si>
  <si>
    <t>grasa</t>
  </si>
  <si>
    <t>pollo ahumado</t>
  </si>
  <si>
    <t>chuleta</t>
  </si>
  <si>
    <t>tripas</t>
  </si>
  <si>
    <t>salsas 500</t>
  </si>
  <si>
    <t>salsas 350</t>
  </si>
  <si>
    <t>pierna c/cuero</t>
  </si>
  <si>
    <t>salda c/ajo</t>
  </si>
  <si>
    <t>condimentos</t>
  </si>
  <si>
    <t>pabo natural</t>
  </si>
  <si>
    <t>jamon s/h ahum</t>
  </si>
  <si>
    <t>jamon c/h ahum</t>
  </si>
  <si>
    <t>INVENTARIO HERRADURA  ABRIL 30.,2015</t>
  </si>
  <si>
    <t>TOTAL</t>
  </si>
  <si>
    <t>jamon c/m</t>
  </si>
  <si>
    <t>Descarne</t>
  </si>
  <si>
    <t>jamon ahumado</t>
  </si>
  <si>
    <t>cabeza pco</t>
  </si>
  <si>
    <t>chuleta ahumada</t>
  </si>
  <si>
    <t>INVENTARIO HERRADURA  M A Y O  31.,2015</t>
  </si>
  <si>
    <t>INVENTARIO HERRADURA  J U N I O    13.,2015</t>
  </si>
  <si>
    <t>Longaniza</t>
  </si>
  <si>
    <t>Espaldilla c/H</t>
  </si>
  <si>
    <t>panza suelta</t>
  </si>
  <si>
    <t>abierta</t>
  </si>
  <si>
    <t>carnero cj</t>
  </si>
  <si>
    <t>pollo</t>
  </si>
  <si>
    <t>pulpa pierna</t>
  </si>
  <si>
    <t>pav ahumado</t>
  </si>
  <si>
    <t>jamon s/h ahumado</t>
  </si>
  <si>
    <t>pavo natural</t>
  </si>
  <si>
    <t>sal c/ajo</t>
  </si>
  <si>
    <t>tocino</t>
  </si>
  <si>
    <t>salsa 350</t>
  </si>
  <si>
    <t>INVENTARIO HERRADURA  J U N I O    22.,2015</t>
  </si>
  <si>
    <t>capote</t>
  </si>
  <si>
    <t>sesos caja</t>
  </si>
  <si>
    <t>sesos suelto</t>
  </si>
  <si>
    <t>manteca</t>
  </si>
  <si>
    <t>costilla</t>
  </si>
  <si>
    <t>filete pescado</t>
  </si>
  <si>
    <t>pierna c/hueso</t>
  </si>
  <si>
    <t>pierna s/hueso ahum</t>
  </si>
  <si>
    <t>INVENTARIO HERRADURA  J U N I O    30.,2015</t>
  </si>
  <si>
    <t>espinazo suelto</t>
  </si>
  <si>
    <t>Pulpa limpia</t>
  </si>
  <si>
    <t>carnero suelto</t>
  </si>
  <si>
    <t>INVENTARIO HERRADURA  J U L I O    06.,2015</t>
  </si>
  <si>
    <t>enchilada</t>
  </si>
  <si>
    <t>pata</t>
  </si>
  <si>
    <t>jamon c/media</t>
  </si>
  <si>
    <t>tlales</t>
  </si>
  <si>
    <t>INVENTARIO HERRADURA  J U L I O    13.,2015</t>
  </si>
  <si>
    <t>descarne</t>
  </si>
  <si>
    <t>pulpa de res</t>
  </si>
  <si>
    <t>INVENTARIO HERRADURA  J U L I O    20.,2015</t>
  </si>
  <si>
    <t>pulpa de Espaldilla</t>
  </si>
  <si>
    <t xml:space="preserve">pulpa   </t>
  </si>
  <si>
    <t>INVENTARIO HERRADURA  J U L I O    31----.,2015</t>
  </si>
  <si>
    <t xml:space="preserve">cuero </t>
  </si>
  <si>
    <t xml:space="preserve">sesos   </t>
  </si>
  <si>
    <t>cuero papel caja</t>
  </si>
  <si>
    <t>capote 3 p</t>
  </si>
  <si>
    <t>capote s/esp</t>
  </si>
  <si>
    <t xml:space="preserve">bisteck </t>
  </si>
  <si>
    <t>cuero c/grasa</t>
  </si>
  <si>
    <t>molida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</si>
</sst>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44" fontId="2" fillId="0" borderId="0" xfId="0" applyNumberFormat="1" applyFont="1"/>
    <xf numFmtId="0" fontId="2" fillId="0" borderId="0" xfId="0" applyFont="1"/>
    <xf numFmtId="44" fontId="2" fillId="0" borderId="0" xfId="1" applyFont="1"/>
    <xf numFmtId="44" fontId="2" fillId="0" borderId="1" xfId="1" applyFont="1" applyBorder="1"/>
    <xf numFmtId="0" fontId="2" fillId="0" borderId="1" xfId="0" applyFont="1" applyBorder="1"/>
    <xf numFmtId="44" fontId="3" fillId="0" borderId="1" xfId="0" applyNumberFormat="1" applyFont="1" applyBorder="1"/>
    <xf numFmtId="44" fontId="3" fillId="0" borderId="0" xfId="1" applyFont="1"/>
    <xf numFmtId="4" fontId="2" fillId="0" borderId="1" xfId="0" applyNumberFormat="1" applyFont="1" applyBorder="1" applyAlignment="1">
      <alignment horizontal="left"/>
    </xf>
    <xf numFmtId="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left"/>
    </xf>
    <xf numFmtId="0" fontId="2" fillId="2" borderId="0" xfId="0" applyFont="1" applyFill="1"/>
    <xf numFmtId="4" fontId="2" fillId="2" borderId="0" xfId="0" applyNumberFormat="1" applyFont="1" applyFill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left"/>
    </xf>
    <xf numFmtId="4" fontId="2" fillId="0" borderId="0" xfId="0" applyNumberFormat="1" applyFont="1" applyBorder="1" applyAlignment="1">
      <alignment horizontal="right"/>
    </xf>
    <xf numFmtId="44" fontId="2" fillId="0" borderId="0" xfId="1" applyFont="1" applyBorder="1"/>
    <xf numFmtId="0" fontId="4" fillId="0" borderId="0" xfId="0" applyFont="1" applyAlignment="1">
      <alignment horizontal="center"/>
    </xf>
    <xf numFmtId="0" fontId="0" fillId="3" borderId="0" xfId="0" applyFill="1"/>
    <xf numFmtId="0" fontId="5" fillId="0" borderId="0" xfId="0" applyFont="1"/>
    <xf numFmtId="4" fontId="3" fillId="3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right"/>
    </xf>
    <xf numFmtId="44" fontId="2" fillId="3" borderId="1" xfId="1" applyFont="1" applyFill="1" applyBorder="1"/>
    <xf numFmtId="0" fontId="2" fillId="3" borderId="1" xfId="0" applyFont="1" applyFill="1" applyBorder="1"/>
    <xf numFmtId="4" fontId="3" fillId="4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right"/>
    </xf>
    <xf numFmtId="44" fontId="2" fillId="4" borderId="1" xfId="1" applyFont="1" applyFill="1" applyBorder="1"/>
    <xf numFmtId="0" fontId="2" fillId="4" borderId="1" xfId="0" applyFont="1" applyFill="1" applyBorder="1"/>
    <xf numFmtId="44" fontId="2" fillId="0" borderId="0" xfId="0" applyNumberFormat="1" applyFont="1" applyBorder="1"/>
    <xf numFmtId="44" fontId="3" fillId="0" borderId="0" xfId="0" applyNumberFormat="1" applyFont="1" applyBorder="1"/>
    <xf numFmtId="44" fontId="3" fillId="0" borderId="2" xfId="1" applyFont="1" applyBorder="1"/>
    <xf numFmtId="44" fontId="2" fillId="0" borderId="3" xfId="0" applyNumberFormat="1" applyFont="1" applyBorder="1"/>
    <xf numFmtId="164" fontId="2" fillId="4" borderId="1" xfId="0" applyNumberFormat="1" applyFont="1" applyFill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2:E47"/>
  <sheetViews>
    <sheetView topLeftCell="A28" workbookViewId="0">
      <selection activeCell="D38" sqref="D38"/>
    </sheetView>
  </sheetViews>
  <sheetFormatPr baseColWidth="10" defaultRowHeight="18.75" x14ac:dyDescent="0.3"/>
  <cols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0"/>
      <c r="C2" s="8" t="s">
        <v>39</v>
      </c>
      <c r="D2" s="4"/>
      <c r="E2" s="5"/>
    </row>
    <row r="3" spans="2:5" ht="19.5" thickTop="1" x14ac:dyDescent="0.3">
      <c r="B3" s="2" t="s">
        <v>0</v>
      </c>
      <c r="C3" s="9">
        <v>4</v>
      </c>
      <c r="D3" s="3">
        <v>780</v>
      </c>
      <c r="E3" s="1">
        <f>D3*C3</f>
        <v>3120</v>
      </c>
    </row>
    <row r="4" spans="2:5" x14ac:dyDescent="0.3">
      <c r="B4" s="2" t="s">
        <v>1</v>
      </c>
      <c r="C4" s="9">
        <f>27.1+12.5</f>
        <v>39.6</v>
      </c>
      <c r="D4" s="3">
        <v>96</v>
      </c>
      <c r="E4" s="1">
        <f t="shared" ref="E4:E45" si="0">D4*C4</f>
        <v>3801.6000000000004</v>
      </c>
    </row>
    <row r="5" spans="2:5" x14ac:dyDescent="0.3">
      <c r="B5" s="2" t="s">
        <v>2</v>
      </c>
      <c r="C5" s="9">
        <f>25.68+25.8+25.78+53</f>
        <v>130.26</v>
      </c>
      <c r="D5" s="3">
        <v>21</v>
      </c>
      <c r="E5" s="1">
        <f t="shared" si="0"/>
        <v>2735.46</v>
      </c>
    </row>
    <row r="6" spans="2:5" x14ac:dyDescent="0.3">
      <c r="B6" s="2" t="s">
        <v>3</v>
      </c>
      <c r="C6" s="9">
        <v>260</v>
      </c>
      <c r="D6" s="3">
        <v>33</v>
      </c>
      <c r="E6" s="1">
        <f t="shared" si="0"/>
        <v>8580</v>
      </c>
    </row>
    <row r="7" spans="2:5" x14ac:dyDescent="0.3">
      <c r="B7" s="2" t="s">
        <v>4</v>
      </c>
      <c r="C7" s="9">
        <f>914.4+862.7+794.56</f>
        <v>2571.66</v>
      </c>
      <c r="D7" s="3">
        <v>27</v>
      </c>
      <c r="E7" s="1">
        <f t="shared" si="0"/>
        <v>69434.819999999992</v>
      </c>
    </row>
    <row r="8" spans="2:5" x14ac:dyDescent="0.3">
      <c r="B8" s="2" t="s">
        <v>5</v>
      </c>
      <c r="C8" s="9">
        <v>29.7</v>
      </c>
      <c r="D8" s="3">
        <v>44</v>
      </c>
      <c r="E8" s="1">
        <f t="shared" si="0"/>
        <v>1306.8</v>
      </c>
    </row>
    <row r="9" spans="2:5" x14ac:dyDescent="0.3">
      <c r="B9" s="2" t="s">
        <v>6</v>
      </c>
      <c r="C9" s="9">
        <v>75</v>
      </c>
      <c r="D9" s="3">
        <v>9</v>
      </c>
      <c r="E9" s="1">
        <f t="shared" si="0"/>
        <v>675</v>
      </c>
    </row>
    <row r="10" spans="2:5" x14ac:dyDescent="0.3">
      <c r="B10" s="2" t="s">
        <v>7</v>
      </c>
      <c r="C10" s="9">
        <f>54.1+2.2</f>
        <v>56.300000000000004</v>
      </c>
      <c r="D10" s="3">
        <v>24</v>
      </c>
      <c r="E10" s="1">
        <f t="shared" si="0"/>
        <v>1351.2</v>
      </c>
    </row>
    <row r="11" spans="2:5" x14ac:dyDescent="0.3">
      <c r="B11" s="2" t="s">
        <v>8</v>
      </c>
      <c r="C11" s="9">
        <v>10.5</v>
      </c>
      <c r="D11" s="3">
        <v>26</v>
      </c>
      <c r="E11" s="1">
        <f t="shared" si="0"/>
        <v>273</v>
      </c>
    </row>
    <row r="12" spans="2:5" x14ac:dyDescent="0.3">
      <c r="B12" s="2" t="s">
        <v>9</v>
      </c>
      <c r="C12" s="9">
        <v>152</v>
      </c>
      <c r="D12" s="3">
        <v>22</v>
      </c>
      <c r="E12" s="1">
        <f t="shared" si="0"/>
        <v>3344</v>
      </c>
    </row>
    <row r="13" spans="2:5" x14ac:dyDescent="0.3">
      <c r="B13" s="2" t="s">
        <v>10</v>
      </c>
      <c r="C13" s="9">
        <f>213+0.76</f>
        <v>213.76</v>
      </c>
      <c r="D13" s="3">
        <v>16</v>
      </c>
      <c r="E13" s="1">
        <f t="shared" si="0"/>
        <v>3420.16</v>
      </c>
    </row>
    <row r="14" spans="2:5" x14ac:dyDescent="0.3">
      <c r="B14" s="2" t="s">
        <v>11</v>
      </c>
      <c r="C14" s="9">
        <v>90.5</v>
      </c>
      <c r="D14" s="3">
        <v>38</v>
      </c>
      <c r="E14" s="1">
        <f t="shared" si="0"/>
        <v>3439</v>
      </c>
    </row>
    <row r="15" spans="2:5" x14ac:dyDescent="0.3">
      <c r="B15" s="2" t="s">
        <v>12</v>
      </c>
      <c r="C15" s="9">
        <v>103</v>
      </c>
      <c r="D15" s="3">
        <v>32</v>
      </c>
      <c r="E15" s="1">
        <f t="shared" si="0"/>
        <v>3296</v>
      </c>
    </row>
    <row r="16" spans="2:5" x14ac:dyDescent="0.3">
      <c r="B16" s="2" t="s">
        <v>13</v>
      </c>
      <c r="C16" s="9">
        <v>76.5</v>
      </c>
      <c r="D16" s="3">
        <v>33</v>
      </c>
      <c r="E16" s="1">
        <f t="shared" si="0"/>
        <v>2524.5</v>
      </c>
    </row>
    <row r="17" spans="2:5" x14ac:dyDescent="0.3">
      <c r="B17" s="2" t="s">
        <v>14</v>
      </c>
      <c r="C17" s="9">
        <v>23</v>
      </c>
      <c r="D17" s="3">
        <v>70</v>
      </c>
      <c r="E17" s="1">
        <f t="shared" si="0"/>
        <v>1610</v>
      </c>
    </row>
    <row r="18" spans="2:5" x14ac:dyDescent="0.3">
      <c r="B18" s="2" t="s">
        <v>15</v>
      </c>
      <c r="C18" s="9">
        <v>23.5</v>
      </c>
      <c r="D18" s="3">
        <v>72</v>
      </c>
      <c r="E18" s="1">
        <f t="shared" si="0"/>
        <v>1692</v>
      </c>
    </row>
    <row r="19" spans="2:5" x14ac:dyDescent="0.3">
      <c r="B19" s="2" t="s">
        <v>16</v>
      </c>
      <c r="C19" s="9">
        <f>9.5+1.5</f>
        <v>11</v>
      </c>
      <c r="D19" s="3">
        <v>80</v>
      </c>
      <c r="E19" s="1">
        <f t="shared" si="0"/>
        <v>880</v>
      </c>
    </row>
    <row r="20" spans="2:5" x14ac:dyDescent="0.3">
      <c r="B20" s="2" t="s">
        <v>17</v>
      </c>
      <c r="C20" s="9">
        <v>17</v>
      </c>
      <c r="D20" s="3">
        <v>52</v>
      </c>
      <c r="E20" s="1">
        <f t="shared" si="0"/>
        <v>884</v>
      </c>
    </row>
    <row r="21" spans="2:5" x14ac:dyDescent="0.3">
      <c r="B21" s="2" t="s">
        <v>18</v>
      </c>
      <c r="C21" s="9">
        <v>12</v>
      </c>
      <c r="D21" s="3">
        <v>65</v>
      </c>
      <c r="E21" s="1">
        <f t="shared" si="0"/>
        <v>780</v>
      </c>
    </row>
    <row r="22" spans="2:5" x14ac:dyDescent="0.3">
      <c r="B22" s="2" t="s">
        <v>19</v>
      </c>
      <c r="C22" s="9">
        <v>11.5</v>
      </c>
      <c r="D22" s="3">
        <v>32</v>
      </c>
      <c r="E22" s="1">
        <f t="shared" si="0"/>
        <v>368</v>
      </c>
    </row>
    <row r="23" spans="2:5" x14ac:dyDescent="0.3">
      <c r="B23" s="2" t="s">
        <v>7</v>
      </c>
      <c r="C23" s="9">
        <v>18.3</v>
      </c>
      <c r="D23" s="3">
        <v>40</v>
      </c>
      <c r="E23" s="1">
        <f t="shared" si="0"/>
        <v>732</v>
      </c>
    </row>
    <row r="24" spans="2:5" x14ac:dyDescent="0.3">
      <c r="B24" s="2" t="s">
        <v>20</v>
      </c>
      <c r="C24" s="9">
        <f>25.5+0.5</f>
        <v>26</v>
      </c>
      <c r="D24" s="3">
        <v>86</v>
      </c>
      <c r="E24" s="1">
        <f t="shared" si="0"/>
        <v>2236</v>
      </c>
    </row>
    <row r="25" spans="2:5" x14ac:dyDescent="0.3">
      <c r="B25" s="2" t="s">
        <v>21</v>
      </c>
      <c r="C25" s="9">
        <v>7.5</v>
      </c>
      <c r="D25" s="3">
        <v>120</v>
      </c>
      <c r="E25" s="1">
        <f t="shared" si="0"/>
        <v>900</v>
      </c>
    </row>
    <row r="26" spans="2:5" x14ac:dyDescent="0.3">
      <c r="B26" s="2" t="s">
        <v>22</v>
      </c>
      <c r="C26" s="9">
        <v>5</v>
      </c>
      <c r="D26" s="3">
        <v>52</v>
      </c>
      <c r="E26" s="1">
        <f t="shared" si="0"/>
        <v>260</v>
      </c>
    </row>
    <row r="27" spans="2:5" x14ac:dyDescent="0.3">
      <c r="B27" s="2" t="s">
        <v>7</v>
      </c>
      <c r="C27" s="9">
        <v>9</v>
      </c>
      <c r="D27" s="3">
        <v>40</v>
      </c>
      <c r="E27" s="1">
        <f t="shared" si="0"/>
        <v>360</v>
      </c>
    </row>
    <row r="28" spans="2:5" x14ac:dyDescent="0.3">
      <c r="B28" s="2" t="s">
        <v>23</v>
      </c>
      <c r="C28" s="9">
        <v>5</v>
      </c>
      <c r="D28" s="3">
        <v>40</v>
      </c>
      <c r="E28" s="1">
        <f t="shared" si="0"/>
        <v>200</v>
      </c>
    </row>
    <row r="29" spans="2:5" x14ac:dyDescent="0.3">
      <c r="B29" s="2" t="s">
        <v>24</v>
      </c>
      <c r="C29" s="9">
        <v>11</v>
      </c>
      <c r="D29" s="3">
        <v>56</v>
      </c>
      <c r="E29" s="1">
        <f t="shared" si="0"/>
        <v>616</v>
      </c>
    </row>
    <row r="30" spans="2:5" x14ac:dyDescent="0.3">
      <c r="B30" s="2" t="s">
        <v>25</v>
      </c>
      <c r="C30" s="9">
        <v>34.299999999999997</v>
      </c>
      <c r="D30" s="3">
        <v>30</v>
      </c>
      <c r="E30" s="1">
        <f t="shared" si="0"/>
        <v>1029</v>
      </c>
    </row>
    <row r="31" spans="2:5" x14ac:dyDescent="0.3">
      <c r="B31" s="2" t="s">
        <v>8</v>
      </c>
      <c r="C31" s="9">
        <v>5.5</v>
      </c>
      <c r="D31" s="3">
        <v>26</v>
      </c>
      <c r="E31" s="1">
        <f t="shared" si="0"/>
        <v>143</v>
      </c>
    </row>
    <row r="32" spans="2:5" x14ac:dyDescent="0.3">
      <c r="B32" s="2" t="s">
        <v>26</v>
      </c>
      <c r="C32" s="9">
        <v>4</v>
      </c>
      <c r="D32" s="3">
        <v>36</v>
      </c>
      <c r="E32" s="1">
        <f t="shared" si="0"/>
        <v>144</v>
      </c>
    </row>
    <row r="33" spans="2:5" x14ac:dyDescent="0.3">
      <c r="B33" s="2" t="s">
        <v>27</v>
      </c>
      <c r="C33" s="9">
        <v>20.5</v>
      </c>
      <c r="D33" s="3">
        <v>22</v>
      </c>
      <c r="E33" s="1">
        <f t="shared" si="0"/>
        <v>451</v>
      </c>
    </row>
    <row r="34" spans="2:5" x14ac:dyDescent="0.3">
      <c r="B34" s="2" t="s">
        <v>28</v>
      </c>
      <c r="C34" s="9">
        <v>1</v>
      </c>
      <c r="D34" s="3">
        <v>50</v>
      </c>
      <c r="E34" s="1">
        <f t="shared" si="0"/>
        <v>50</v>
      </c>
    </row>
    <row r="35" spans="2:5" x14ac:dyDescent="0.3">
      <c r="B35" s="2" t="s">
        <v>29</v>
      </c>
      <c r="C35" s="9">
        <v>1.2</v>
      </c>
      <c r="D35" s="3">
        <v>60</v>
      </c>
      <c r="E35" s="1">
        <f t="shared" si="0"/>
        <v>72</v>
      </c>
    </row>
    <row r="36" spans="2:5" x14ac:dyDescent="0.3">
      <c r="B36" s="2" t="s">
        <v>30</v>
      </c>
      <c r="C36" s="9">
        <v>5</v>
      </c>
      <c r="D36" s="3">
        <v>27</v>
      </c>
      <c r="E36" s="1">
        <f t="shared" si="0"/>
        <v>135</v>
      </c>
    </row>
    <row r="37" spans="2:5" x14ac:dyDescent="0.3">
      <c r="B37" s="2" t="s">
        <v>31</v>
      </c>
      <c r="C37" s="9">
        <v>5</v>
      </c>
      <c r="D37" s="3">
        <v>10</v>
      </c>
      <c r="E37" s="1">
        <f t="shared" si="0"/>
        <v>50</v>
      </c>
    </row>
    <row r="38" spans="2:5" x14ac:dyDescent="0.3">
      <c r="B38" s="2" t="s">
        <v>32</v>
      </c>
      <c r="C38" s="9">
        <v>9</v>
      </c>
      <c r="D38" s="3">
        <v>8</v>
      </c>
      <c r="E38" s="1">
        <f t="shared" si="0"/>
        <v>72</v>
      </c>
    </row>
    <row r="39" spans="2:5" x14ac:dyDescent="0.3">
      <c r="B39" s="2" t="s">
        <v>33</v>
      </c>
      <c r="C39" s="9">
        <f>671.73+140</f>
        <v>811.73</v>
      </c>
      <c r="D39" s="3">
        <v>27</v>
      </c>
      <c r="E39" s="1">
        <f t="shared" si="0"/>
        <v>21916.71</v>
      </c>
    </row>
    <row r="40" spans="2:5" x14ac:dyDescent="0.3">
      <c r="B40" s="2" t="s">
        <v>34</v>
      </c>
      <c r="C40" s="9">
        <v>7</v>
      </c>
      <c r="D40" s="3">
        <v>14</v>
      </c>
      <c r="E40" s="1">
        <f t="shared" si="0"/>
        <v>98</v>
      </c>
    </row>
    <row r="41" spans="2:5" x14ac:dyDescent="0.3">
      <c r="B41" s="2" t="s">
        <v>35</v>
      </c>
      <c r="C41" s="9">
        <v>7</v>
      </c>
      <c r="D41" s="3">
        <v>14</v>
      </c>
      <c r="E41" s="1">
        <f t="shared" si="0"/>
        <v>98</v>
      </c>
    </row>
    <row r="42" spans="2:5" x14ac:dyDescent="0.3">
      <c r="B42" s="2" t="s">
        <v>36</v>
      </c>
      <c r="C42" s="9">
        <f>64+22.5</f>
        <v>86.5</v>
      </c>
      <c r="D42" s="3">
        <v>46</v>
      </c>
      <c r="E42" s="1">
        <f t="shared" si="0"/>
        <v>3979</v>
      </c>
    </row>
    <row r="43" spans="2:5" x14ac:dyDescent="0.3">
      <c r="B43" s="2" t="s">
        <v>37</v>
      </c>
      <c r="C43" s="9">
        <v>23</v>
      </c>
      <c r="D43" s="3">
        <v>60</v>
      </c>
      <c r="E43" s="1">
        <f t="shared" si="0"/>
        <v>1380</v>
      </c>
    </row>
    <row r="44" spans="2:5" x14ac:dyDescent="0.3">
      <c r="B44" s="2" t="s">
        <v>38</v>
      </c>
      <c r="C44" s="9">
        <f>8.5+17</f>
        <v>25.5</v>
      </c>
      <c r="D44" s="3">
        <v>58</v>
      </c>
      <c r="E44" s="1">
        <f t="shared" si="0"/>
        <v>1479</v>
      </c>
    </row>
    <row r="45" spans="2:5" x14ac:dyDescent="0.3">
      <c r="E45" s="1">
        <f t="shared" si="0"/>
        <v>0</v>
      </c>
    </row>
    <row r="46" spans="2:5" ht="19.5" thickBot="1" x14ac:dyDescent="0.35">
      <c r="D46" s="7" t="s">
        <v>40</v>
      </c>
      <c r="E46" s="6">
        <f>SUM(E3:E45)</f>
        <v>149916.25</v>
      </c>
    </row>
    <row r="47" spans="2:5" ht="19.5" thickTop="1" x14ac:dyDescent="0.3">
      <c r="E47" s="1"/>
    </row>
  </sheetData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E36"/>
  <sheetViews>
    <sheetView topLeftCell="A7" workbookViewId="0">
      <selection activeCell="D20" sqref="D20"/>
    </sheetView>
  </sheetViews>
  <sheetFormatPr baseColWidth="10" defaultRowHeight="18.75" x14ac:dyDescent="0.3"/>
  <cols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8" t="s">
        <v>46</v>
      </c>
      <c r="C2" s="13"/>
      <c r="D2" s="4"/>
      <c r="E2" s="5"/>
    </row>
    <row r="3" spans="2:5" ht="19.5" thickTop="1" x14ac:dyDescent="0.3">
      <c r="B3" s="2" t="s">
        <v>44</v>
      </c>
      <c r="C3" s="9">
        <v>3.5</v>
      </c>
      <c r="D3" s="3">
        <v>18</v>
      </c>
      <c r="E3" s="1">
        <f t="shared" ref="E3:E34" si="0">D3*C3</f>
        <v>63</v>
      </c>
    </row>
    <row r="4" spans="2:5" x14ac:dyDescent="0.3">
      <c r="B4" s="2" t="s">
        <v>3</v>
      </c>
      <c r="C4" s="9">
        <v>71.599999999999994</v>
      </c>
      <c r="D4" s="3">
        <v>43</v>
      </c>
      <c r="E4" s="1">
        <f t="shared" si="0"/>
        <v>3078.7999999999997</v>
      </c>
    </row>
    <row r="5" spans="2:5" x14ac:dyDescent="0.3">
      <c r="B5" s="2" t="s">
        <v>18</v>
      </c>
      <c r="C5" s="9">
        <v>4.5</v>
      </c>
      <c r="D5" s="3">
        <v>64</v>
      </c>
      <c r="E5" s="1">
        <f t="shared" si="0"/>
        <v>288</v>
      </c>
    </row>
    <row r="6" spans="2:5" x14ac:dyDescent="0.3">
      <c r="B6" s="2" t="s">
        <v>20</v>
      </c>
      <c r="C6" s="9">
        <v>38.799999999999997</v>
      </c>
      <c r="D6" s="3">
        <v>86</v>
      </c>
      <c r="E6" s="1">
        <f t="shared" si="0"/>
        <v>3336.7999999999997</v>
      </c>
    </row>
    <row r="7" spans="2:5" x14ac:dyDescent="0.3">
      <c r="B7" s="2" t="s">
        <v>45</v>
      </c>
      <c r="C7" s="9">
        <v>0.5</v>
      </c>
      <c r="D7" s="3">
        <v>60</v>
      </c>
      <c r="E7" s="1">
        <f t="shared" si="0"/>
        <v>30</v>
      </c>
    </row>
    <row r="8" spans="2:5" x14ac:dyDescent="0.3">
      <c r="B8" s="2" t="s">
        <v>9</v>
      </c>
      <c r="C8" s="9">
        <v>91.5</v>
      </c>
      <c r="D8" s="3">
        <v>20</v>
      </c>
      <c r="E8" s="1">
        <f t="shared" si="0"/>
        <v>1830</v>
      </c>
    </row>
    <row r="9" spans="2:5" x14ac:dyDescent="0.3">
      <c r="B9" s="2" t="s">
        <v>4</v>
      </c>
      <c r="C9" s="9">
        <f>967.7+921.7</f>
        <v>1889.4</v>
      </c>
      <c r="D9" s="3">
        <v>29.5</v>
      </c>
      <c r="E9" s="1">
        <f t="shared" si="0"/>
        <v>55737.3</v>
      </c>
    </row>
    <row r="10" spans="2:5" x14ac:dyDescent="0.3">
      <c r="B10" s="2" t="s">
        <v>1</v>
      </c>
      <c r="C10" s="9">
        <f>35+34.7+13.5</f>
        <v>83.2</v>
      </c>
      <c r="D10" s="3">
        <v>96</v>
      </c>
      <c r="E10" s="1">
        <f t="shared" si="0"/>
        <v>7987.2000000000007</v>
      </c>
    </row>
    <row r="11" spans="2:5" x14ac:dyDescent="0.3">
      <c r="B11" s="2" t="s">
        <v>2</v>
      </c>
      <c r="C11" s="9">
        <v>54.5</v>
      </c>
      <c r="D11" s="3">
        <v>23</v>
      </c>
      <c r="E11" s="1">
        <f t="shared" si="0"/>
        <v>1253.5</v>
      </c>
    </row>
    <row r="12" spans="2:5" x14ac:dyDescent="0.3">
      <c r="B12" s="2" t="s">
        <v>10</v>
      </c>
      <c r="C12" s="9">
        <v>381.5</v>
      </c>
      <c r="D12" s="3">
        <v>14</v>
      </c>
      <c r="E12" s="1">
        <f t="shared" si="0"/>
        <v>5341</v>
      </c>
    </row>
    <row r="13" spans="2:5" x14ac:dyDescent="0.3">
      <c r="B13" s="2" t="s">
        <v>42</v>
      </c>
      <c r="C13" s="9">
        <v>47.5</v>
      </c>
      <c r="D13" s="3">
        <v>26</v>
      </c>
      <c r="E13" s="1">
        <f t="shared" si="0"/>
        <v>1235</v>
      </c>
    </row>
    <row r="14" spans="2:5" x14ac:dyDescent="0.3">
      <c r="B14" s="2" t="s">
        <v>7</v>
      </c>
      <c r="C14" s="9">
        <v>21.5</v>
      </c>
      <c r="D14" s="3">
        <v>44</v>
      </c>
      <c r="E14" s="1">
        <f t="shared" si="0"/>
        <v>946</v>
      </c>
    </row>
    <row r="15" spans="2:5" x14ac:dyDescent="0.3">
      <c r="B15" s="2" t="s">
        <v>23</v>
      </c>
      <c r="C15" s="9">
        <v>1.5</v>
      </c>
      <c r="D15" s="3">
        <v>56</v>
      </c>
      <c r="E15" s="1">
        <f t="shared" si="0"/>
        <v>84</v>
      </c>
    </row>
    <row r="16" spans="2:5" x14ac:dyDescent="0.3">
      <c r="B16" s="2" t="s">
        <v>11</v>
      </c>
      <c r="C16" s="9">
        <v>108.92</v>
      </c>
      <c r="D16" s="3">
        <v>42</v>
      </c>
      <c r="E16" s="1">
        <f t="shared" si="0"/>
        <v>4574.6400000000003</v>
      </c>
    </row>
    <row r="17" spans="2:5" x14ac:dyDescent="0.3">
      <c r="B17" s="2" t="s">
        <v>41</v>
      </c>
      <c r="C17" s="9">
        <v>134.5</v>
      </c>
      <c r="D17" s="3">
        <v>40</v>
      </c>
      <c r="E17" s="1">
        <f t="shared" si="0"/>
        <v>5380</v>
      </c>
    </row>
    <row r="18" spans="2:5" x14ac:dyDescent="0.3">
      <c r="B18" s="2" t="s">
        <v>43</v>
      </c>
      <c r="C18" s="9">
        <v>10</v>
      </c>
      <c r="D18" s="3">
        <v>58</v>
      </c>
      <c r="E18" s="1">
        <f t="shared" si="0"/>
        <v>580</v>
      </c>
    </row>
    <row r="19" spans="2:5" x14ac:dyDescent="0.3">
      <c r="B19" s="2" t="s">
        <v>8</v>
      </c>
      <c r="C19" s="9">
        <v>22</v>
      </c>
      <c r="D19" s="3">
        <v>26</v>
      </c>
      <c r="E19" s="1">
        <f t="shared" si="0"/>
        <v>572</v>
      </c>
    </row>
    <row r="20" spans="2:5" x14ac:dyDescent="0.3">
      <c r="B20" s="2" t="s">
        <v>17</v>
      </c>
      <c r="C20" s="9">
        <v>3</v>
      </c>
      <c r="D20" s="3">
        <v>54</v>
      </c>
      <c r="E20" s="1">
        <f t="shared" si="0"/>
        <v>162</v>
      </c>
    </row>
    <row r="21" spans="2:5" x14ac:dyDescent="0.3">
      <c r="B21" s="2" t="s">
        <v>5</v>
      </c>
      <c r="C21" s="9">
        <v>12.5</v>
      </c>
      <c r="D21" s="3">
        <v>51</v>
      </c>
      <c r="E21" s="1">
        <f t="shared" si="0"/>
        <v>637.5</v>
      </c>
    </row>
    <row r="22" spans="2:5" x14ac:dyDescent="0.3">
      <c r="B22" s="2" t="s">
        <v>33</v>
      </c>
      <c r="C22" s="9">
        <f>400+141</f>
        <v>541</v>
      </c>
      <c r="D22" s="3">
        <v>30</v>
      </c>
      <c r="E22" s="1">
        <f t="shared" si="0"/>
        <v>16230</v>
      </c>
    </row>
    <row r="23" spans="2:5" x14ac:dyDescent="0.3">
      <c r="B23" s="2" t="s">
        <v>28</v>
      </c>
      <c r="C23" s="9">
        <v>1</v>
      </c>
      <c r="D23" s="3">
        <v>50</v>
      </c>
      <c r="E23" s="1">
        <f t="shared" si="0"/>
        <v>50</v>
      </c>
    </row>
    <row r="24" spans="2:5" x14ac:dyDescent="0.3">
      <c r="B24" s="2" t="s">
        <v>12</v>
      </c>
      <c r="C24" s="9">
        <f>50+44.5</f>
        <v>94.5</v>
      </c>
      <c r="D24" s="3">
        <v>40</v>
      </c>
      <c r="E24" s="1">
        <f t="shared" si="0"/>
        <v>3780</v>
      </c>
    </row>
    <row r="25" spans="2:5" x14ac:dyDescent="0.3">
      <c r="B25" s="2" t="s">
        <v>15</v>
      </c>
      <c r="C25" s="9">
        <v>44.5</v>
      </c>
      <c r="D25" s="3">
        <v>76</v>
      </c>
      <c r="E25" s="1">
        <f t="shared" si="0"/>
        <v>3382</v>
      </c>
    </row>
    <row r="26" spans="2:5" x14ac:dyDescent="0.3">
      <c r="B26" s="2" t="s">
        <v>32</v>
      </c>
      <c r="C26" s="9">
        <v>6</v>
      </c>
      <c r="D26" s="3">
        <v>8</v>
      </c>
      <c r="E26" s="1">
        <f t="shared" si="0"/>
        <v>48</v>
      </c>
    </row>
    <row r="27" spans="2:5" x14ac:dyDescent="0.3">
      <c r="B27" s="2" t="s">
        <v>31</v>
      </c>
      <c r="C27" s="9">
        <v>6</v>
      </c>
      <c r="D27" s="3">
        <v>10</v>
      </c>
      <c r="E27" s="1">
        <f t="shared" si="0"/>
        <v>60</v>
      </c>
    </row>
    <row r="28" spans="2:5" x14ac:dyDescent="0.3">
      <c r="B28" s="2" t="s">
        <v>0</v>
      </c>
      <c r="C28" s="9">
        <v>2</v>
      </c>
      <c r="D28" s="3">
        <v>740</v>
      </c>
      <c r="E28" s="1">
        <f t="shared" si="0"/>
        <v>1480</v>
      </c>
    </row>
    <row r="29" spans="2:5" x14ac:dyDescent="0.3">
      <c r="B29" s="2" t="s">
        <v>16</v>
      </c>
      <c r="C29" s="9">
        <v>1.5</v>
      </c>
      <c r="D29" s="3">
        <v>80</v>
      </c>
      <c r="E29" s="1">
        <f t="shared" si="0"/>
        <v>120</v>
      </c>
    </row>
    <row r="30" spans="2:5" x14ac:dyDescent="0.3">
      <c r="B30" s="2" t="s">
        <v>30</v>
      </c>
      <c r="C30" s="9">
        <v>1</v>
      </c>
      <c r="D30" s="3">
        <v>27</v>
      </c>
      <c r="E30" s="1">
        <f t="shared" si="0"/>
        <v>27</v>
      </c>
    </row>
    <row r="31" spans="2:5" x14ac:dyDescent="0.3">
      <c r="B31" s="11" t="s">
        <v>36</v>
      </c>
      <c r="C31" s="12">
        <f>64+22.5</f>
        <v>86.5</v>
      </c>
      <c r="D31" s="3">
        <v>46</v>
      </c>
      <c r="E31" s="1">
        <f t="shared" si="0"/>
        <v>3979</v>
      </c>
    </row>
    <row r="32" spans="2:5" x14ac:dyDescent="0.3">
      <c r="B32" s="11" t="s">
        <v>37</v>
      </c>
      <c r="C32" s="12">
        <v>23</v>
      </c>
      <c r="D32" s="3">
        <v>60</v>
      </c>
      <c r="E32" s="1">
        <f t="shared" si="0"/>
        <v>1380</v>
      </c>
    </row>
    <row r="33" spans="2:5" x14ac:dyDescent="0.3">
      <c r="B33" s="11" t="s">
        <v>38</v>
      </c>
      <c r="C33" s="12">
        <f>8.5+17</f>
        <v>25.5</v>
      </c>
      <c r="D33" s="3">
        <v>58</v>
      </c>
      <c r="E33" s="1">
        <f t="shared" si="0"/>
        <v>1479</v>
      </c>
    </row>
    <row r="34" spans="2:5" x14ac:dyDescent="0.3">
      <c r="E34" s="1">
        <f t="shared" si="0"/>
        <v>0</v>
      </c>
    </row>
    <row r="35" spans="2:5" ht="19.5" thickBot="1" x14ac:dyDescent="0.35">
      <c r="D35" s="7" t="s">
        <v>40</v>
      </c>
      <c r="E35" s="6">
        <f>SUM(E3:E34)</f>
        <v>125131.74</v>
      </c>
    </row>
    <row r="36" spans="2:5" ht="19.5" thickTop="1" x14ac:dyDescent="0.3">
      <c r="E36" s="1"/>
    </row>
  </sheetData>
  <sortState ref="B3:D41">
    <sortCondition ref="B3:B4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S56"/>
  <sheetViews>
    <sheetView topLeftCell="A22" workbookViewId="0">
      <selection activeCell="D30" sqref="D30"/>
    </sheetView>
  </sheetViews>
  <sheetFormatPr baseColWidth="10" defaultRowHeight="18.75" x14ac:dyDescent="0.3"/>
  <cols>
    <col min="1" max="1" width="11.42578125" style="17"/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  <col min="8" max="8" width="11.42578125" style="17"/>
    <col min="9" max="9" width="19.42578125" style="2" bestFit="1" customWidth="1"/>
    <col min="10" max="10" width="11.28515625" style="9" bestFit="1" customWidth="1"/>
    <col min="11" max="11" width="12.28515625" style="3" bestFit="1" customWidth="1"/>
    <col min="12" max="12" width="18.5703125" style="2" customWidth="1"/>
    <col min="15" max="15" width="11.42578125" style="17"/>
    <col min="16" max="16" width="19.42578125" style="2" bestFit="1" customWidth="1"/>
    <col min="17" max="17" width="11.28515625" style="9" bestFit="1" customWidth="1"/>
    <col min="18" max="18" width="12.28515625" style="3" bestFit="1" customWidth="1"/>
    <col min="19" max="19" width="18.5703125" style="2" customWidth="1"/>
  </cols>
  <sheetData>
    <row r="2" spans="1:19" ht="19.5" thickBot="1" x14ac:dyDescent="0.35">
      <c r="B2" s="24" t="s">
        <v>70</v>
      </c>
      <c r="C2" s="25"/>
      <c r="D2" s="26"/>
      <c r="E2" s="27"/>
      <c r="I2" s="20" t="s">
        <v>61</v>
      </c>
      <c r="J2" s="21"/>
      <c r="K2" s="22"/>
      <c r="L2" s="23"/>
      <c r="N2" s="18"/>
      <c r="P2" s="8" t="s">
        <v>47</v>
      </c>
      <c r="Q2" s="13"/>
      <c r="R2" s="4"/>
      <c r="S2" s="5"/>
    </row>
    <row r="3" spans="1:19" ht="19.5" thickTop="1" x14ac:dyDescent="0.3">
      <c r="A3" s="17">
        <v>1</v>
      </c>
      <c r="B3" s="14" t="s">
        <v>51</v>
      </c>
      <c r="C3" s="15">
        <f>11.5+3.2</f>
        <v>14.7</v>
      </c>
      <c r="D3" s="16">
        <v>38</v>
      </c>
      <c r="E3" s="1">
        <f t="shared" ref="E3:E45" si="0">D3*C3</f>
        <v>558.6</v>
      </c>
      <c r="H3" s="17">
        <v>1</v>
      </c>
      <c r="I3" s="14" t="s">
        <v>51</v>
      </c>
      <c r="J3" s="15">
        <v>0.255</v>
      </c>
      <c r="K3" s="16">
        <v>39</v>
      </c>
      <c r="L3" s="1">
        <f t="shared" ref="L3:L34" si="1">K3*J3</f>
        <v>9.9450000000000003</v>
      </c>
      <c r="N3" s="18"/>
      <c r="O3" s="17">
        <v>1</v>
      </c>
      <c r="P3" s="14" t="s">
        <v>51</v>
      </c>
      <c r="Q3" s="15">
        <f>90.5-25.5</f>
        <v>65</v>
      </c>
      <c r="R3" s="16">
        <v>39</v>
      </c>
      <c r="S3" s="1">
        <f t="shared" ref="S3:S45" si="2">R3*Q3</f>
        <v>2535</v>
      </c>
    </row>
    <row r="4" spans="1:19" x14ac:dyDescent="0.3">
      <c r="A4" s="17">
        <v>2</v>
      </c>
      <c r="B4" s="14" t="s">
        <v>22</v>
      </c>
      <c r="C4" s="15">
        <v>13.61</v>
      </c>
      <c r="D4" s="16">
        <v>48</v>
      </c>
      <c r="E4" s="1">
        <f t="shared" si="0"/>
        <v>653.28</v>
      </c>
      <c r="H4" s="17">
        <v>2</v>
      </c>
      <c r="I4" s="14" t="s">
        <v>22</v>
      </c>
      <c r="J4" s="15">
        <v>1</v>
      </c>
      <c r="K4" s="16">
        <v>54</v>
      </c>
      <c r="L4" s="1">
        <f t="shared" si="1"/>
        <v>54</v>
      </c>
      <c r="N4" s="18"/>
      <c r="O4" s="17">
        <v>2</v>
      </c>
      <c r="P4" s="14" t="s">
        <v>22</v>
      </c>
      <c r="Q4" s="15">
        <v>1</v>
      </c>
      <c r="R4" s="16">
        <v>54</v>
      </c>
      <c r="S4" s="1">
        <f t="shared" si="2"/>
        <v>54</v>
      </c>
    </row>
    <row r="5" spans="1:19" x14ac:dyDescent="0.3">
      <c r="A5" s="17">
        <v>3</v>
      </c>
      <c r="B5" s="2" t="s">
        <v>44</v>
      </c>
      <c r="C5" s="9">
        <v>18.5</v>
      </c>
      <c r="D5" s="3">
        <v>19</v>
      </c>
      <c r="E5" s="1">
        <f t="shared" si="0"/>
        <v>351.5</v>
      </c>
      <c r="H5" s="17">
        <v>3</v>
      </c>
      <c r="I5" s="2" t="s">
        <v>44</v>
      </c>
      <c r="J5" s="9">
        <v>6.95</v>
      </c>
      <c r="K5" s="3">
        <v>19</v>
      </c>
      <c r="L5" s="1">
        <f t="shared" si="1"/>
        <v>132.05000000000001</v>
      </c>
      <c r="N5" s="18"/>
      <c r="O5" s="17">
        <v>3</v>
      </c>
      <c r="P5" s="2" t="s">
        <v>44</v>
      </c>
      <c r="Q5" s="9">
        <v>63.2</v>
      </c>
      <c r="R5" s="3">
        <v>17</v>
      </c>
      <c r="S5" s="1">
        <f t="shared" si="2"/>
        <v>1074.4000000000001</v>
      </c>
    </row>
    <row r="6" spans="1:19" x14ac:dyDescent="0.3">
      <c r="A6" s="17">
        <v>4</v>
      </c>
      <c r="B6" s="2" t="s">
        <v>62</v>
      </c>
      <c r="C6" s="9">
        <f>72+153.8</f>
        <v>225.8</v>
      </c>
      <c r="D6" s="3">
        <v>47</v>
      </c>
      <c r="E6" s="1">
        <f t="shared" si="0"/>
        <v>10612.6</v>
      </c>
      <c r="H6" s="17">
        <v>4</v>
      </c>
      <c r="I6" s="2" t="s">
        <v>62</v>
      </c>
      <c r="J6" s="9">
        <v>130.80000000000001</v>
      </c>
      <c r="K6" s="3">
        <v>46</v>
      </c>
      <c r="L6" s="1">
        <f t="shared" si="1"/>
        <v>6016.8</v>
      </c>
      <c r="N6" s="18"/>
      <c r="O6" s="17">
        <v>4</v>
      </c>
      <c r="P6" s="2" t="s">
        <v>18</v>
      </c>
      <c r="Q6" s="9">
        <v>5.7</v>
      </c>
      <c r="R6" s="3">
        <v>65</v>
      </c>
      <c r="S6" s="1">
        <f t="shared" si="2"/>
        <v>370.5</v>
      </c>
    </row>
    <row r="7" spans="1:19" x14ac:dyDescent="0.3">
      <c r="A7" s="17">
        <v>5</v>
      </c>
      <c r="B7" s="2" t="s">
        <v>18</v>
      </c>
      <c r="C7" s="9">
        <f>8.5+3.5</f>
        <v>12</v>
      </c>
      <c r="D7" s="3">
        <v>65</v>
      </c>
      <c r="E7" s="1">
        <f t="shared" si="0"/>
        <v>780</v>
      </c>
      <c r="H7" s="17">
        <v>5</v>
      </c>
      <c r="I7" s="2" t="s">
        <v>18</v>
      </c>
      <c r="J7" s="9">
        <v>3.11</v>
      </c>
      <c r="K7" s="3">
        <v>65</v>
      </c>
      <c r="L7" s="1">
        <f t="shared" si="1"/>
        <v>202.15</v>
      </c>
      <c r="N7" s="18"/>
      <c r="O7" s="17">
        <v>5</v>
      </c>
      <c r="P7" s="2" t="s">
        <v>20</v>
      </c>
      <c r="Q7" s="9">
        <v>4.5</v>
      </c>
      <c r="R7" s="3">
        <v>96</v>
      </c>
      <c r="S7" s="1">
        <f t="shared" si="2"/>
        <v>432</v>
      </c>
    </row>
    <row r="8" spans="1:19" x14ac:dyDescent="0.3">
      <c r="A8" s="17">
        <v>6</v>
      </c>
      <c r="B8" s="2" t="s">
        <v>20</v>
      </c>
      <c r="C8" s="9">
        <v>16.5</v>
      </c>
      <c r="D8" s="3">
        <v>80</v>
      </c>
      <c r="E8" s="1">
        <f t="shared" si="0"/>
        <v>1320</v>
      </c>
      <c r="H8" s="17">
        <v>6</v>
      </c>
      <c r="I8" s="2" t="s">
        <v>20</v>
      </c>
      <c r="J8" s="9">
        <f>21+5.9</f>
        <v>26.9</v>
      </c>
      <c r="K8" s="3">
        <v>86</v>
      </c>
      <c r="L8" s="1">
        <f t="shared" si="1"/>
        <v>2313.4</v>
      </c>
      <c r="N8" s="18"/>
      <c r="O8" s="17">
        <v>6</v>
      </c>
      <c r="P8" s="2" t="s">
        <v>52</v>
      </c>
      <c r="Q8" s="9">
        <v>20.18</v>
      </c>
      <c r="R8" s="3">
        <v>80</v>
      </c>
      <c r="S8" s="1">
        <f t="shared" si="2"/>
        <v>1614.4</v>
      </c>
    </row>
    <row r="9" spans="1:19" x14ac:dyDescent="0.3">
      <c r="A9" s="17">
        <v>7</v>
      </c>
      <c r="B9" s="2" t="s">
        <v>73</v>
      </c>
      <c r="C9" s="9">
        <v>6.5</v>
      </c>
      <c r="D9" s="3">
        <v>94</v>
      </c>
      <c r="E9" s="1">
        <f t="shared" si="0"/>
        <v>611</v>
      </c>
      <c r="H9" s="17">
        <v>7</v>
      </c>
      <c r="I9" s="2" t="s">
        <v>52</v>
      </c>
      <c r="L9" s="1">
        <f t="shared" si="1"/>
        <v>0</v>
      </c>
      <c r="N9" s="18"/>
      <c r="O9" s="17">
        <v>7</v>
      </c>
      <c r="P9" s="2" t="s">
        <v>45</v>
      </c>
      <c r="Q9" s="9">
        <v>10.5</v>
      </c>
      <c r="R9" s="3">
        <v>46</v>
      </c>
      <c r="S9" s="1">
        <f t="shared" si="2"/>
        <v>483</v>
      </c>
    </row>
    <row r="10" spans="1:19" x14ac:dyDescent="0.3">
      <c r="A10" s="17">
        <v>8</v>
      </c>
      <c r="B10" s="2" t="s">
        <v>45</v>
      </c>
      <c r="C10" s="9">
        <v>9.3000000000000007</v>
      </c>
      <c r="D10" s="3">
        <v>58</v>
      </c>
      <c r="E10" s="1">
        <f t="shared" si="0"/>
        <v>539.40000000000009</v>
      </c>
      <c r="H10" s="17">
        <v>8</v>
      </c>
      <c r="I10" s="2" t="s">
        <v>45</v>
      </c>
      <c r="J10" s="9">
        <v>16.2</v>
      </c>
      <c r="K10" s="3">
        <v>56</v>
      </c>
      <c r="L10" s="1">
        <f t="shared" si="1"/>
        <v>907.19999999999993</v>
      </c>
      <c r="N10" s="18"/>
      <c r="O10" s="17">
        <v>8</v>
      </c>
      <c r="P10" s="2" t="s">
        <v>9</v>
      </c>
      <c r="Q10" s="9">
        <f>1725-25.5</f>
        <v>1699.5</v>
      </c>
      <c r="R10" s="3">
        <v>20</v>
      </c>
      <c r="S10" s="1">
        <f t="shared" si="2"/>
        <v>33990</v>
      </c>
    </row>
    <row r="11" spans="1:19" x14ac:dyDescent="0.3">
      <c r="A11" s="17">
        <v>9</v>
      </c>
      <c r="B11" s="2" t="s">
        <v>9</v>
      </c>
      <c r="C11" s="9">
        <f>229.5+186</f>
        <v>415.5</v>
      </c>
      <c r="D11" s="3">
        <v>20</v>
      </c>
      <c r="E11" s="1">
        <f t="shared" si="0"/>
        <v>8310</v>
      </c>
      <c r="H11" s="17">
        <v>9</v>
      </c>
      <c r="I11" s="2" t="s">
        <v>9</v>
      </c>
      <c r="L11" s="1">
        <f t="shared" si="1"/>
        <v>0</v>
      </c>
      <c r="N11" s="18"/>
      <c r="O11" s="17">
        <v>9</v>
      </c>
      <c r="P11" s="2" t="s">
        <v>4</v>
      </c>
      <c r="Q11" s="9">
        <f>814.06+836.28+844.9</f>
        <v>2495.2399999999998</v>
      </c>
      <c r="R11" s="3">
        <v>27.5</v>
      </c>
      <c r="S11" s="1">
        <f t="shared" si="2"/>
        <v>68619.099999999991</v>
      </c>
    </row>
    <row r="12" spans="1:19" x14ac:dyDescent="0.3">
      <c r="A12" s="17">
        <v>10</v>
      </c>
      <c r="B12" s="2" t="s">
        <v>4</v>
      </c>
      <c r="C12" s="9">
        <f>915.8+950.3</f>
        <v>1866.1</v>
      </c>
      <c r="D12" s="3">
        <v>27.5</v>
      </c>
      <c r="E12" s="1">
        <f t="shared" si="0"/>
        <v>51317.75</v>
      </c>
      <c r="H12" s="17">
        <v>10</v>
      </c>
      <c r="I12" s="2" t="s">
        <v>4</v>
      </c>
      <c r="J12" s="9">
        <v>942.6</v>
      </c>
      <c r="K12" s="3">
        <v>27.5</v>
      </c>
      <c r="L12" s="1">
        <f t="shared" si="1"/>
        <v>25921.5</v>
      </c>
      <c r="N12" s="18"/>
      <c r="O12" s="17">
        <v>10</v>
      </c>
      <c r="P12" s="2" t="s">
        <v>35</v>
      </c>
      <c r="Q12" s="9">
        <v>12</v>
      </c>
      <c r="R12" s="3">
        <v>14</v>
      </c>
      <c r="S12" s="1">
        <f t="shared" si="2"/>
        <v>168</v>
      </c>
    </row>
    <row r="13" spans="1:19" x14ac:dyDescent="0.3">
      <c r="A13" s="17">
        <v>11</v>
      </c>
      <c r="B13" s="2" t="s">
        <v>35</v>
      </c>
      <c r="C13" s="9">
        <v>5</v>
      </c>
      <c r="D13" s="3">
        <v>14</v>
      </c>
      <c r="E13" s="1">
        <f t="shared" si="0"/>
        <v>70</v>
      </c>
      <c r="H13" s="17">
        <v>11</v>
      </c>
      <c r="I13" s="2" t="s">
        <v>35</v>
      </c>
      <c r="J13" s="9">
        <v>7</v>
      </c>
      <c r="K13" s="3">
        <v>14</v>
      </c>
      <c r="L13" s="1">
        <f t="shared" si="1"/>
        <v>98</v>
      </c>
      <c r="N13" s="18"/>
      <c r="O13" s="17">
        <v>11</v>
      </c>
      <c r="P13" s="2" t="s">
        <v>1</v>
      </c>
      <c r="Q13" s="9">
        <f>12.5+33.2</f>
        <v>45.7</v>
      </c>
      <c r="R13" s="3">
        <v>96</v>
      </c>
      <c r="S13" s="1">
        <f t="shared" si="2"/>
        <v>4387.2000000000007</v>
      </c>
    </row>
    <row r="14" spans="1:19" x14ac:dyDescent="0.3">
      <c r="A14" s="17">
        <v>12</v>
      </c>
      <c r="B14" s="2" t="s">
        <v>1</v>
      </c>
      <c r="C14" s="9">
        <f>31.8+16.5</f>
        <v>48.3</v>
      </c>
      <c r="D14" s="3">
        <v>96</v>
      </c>
      <c r="E14" s="1">
        <f t="shared" si="0"/>
        <v>4636.7999999999993</v>
      </c>
      <c r="H14" s="17">
        <v>12</v>
      </c>
      <c r="I14" s="2" t="s">
        <v>1</v>
      </c>
      <c r="J14" s="9">
        <v>32.5</v>
      </c>
      <c r="K14" s="3">
        <v>96</v>
      </c>
      <c r="L14" s="1">
        <f t="shared" si="1"/>
        <v>3120</v>
      </c>
      <c r="N14" s="18"/>
      <c r="O14" s="17">
        <v>12</v>
      </c>
      <c r="P14" s="2" t="s">
        <v>2</v>
      </c>
      <c r="Q14" s="9">
        <v>16</v>
      </c>
      <c r="R14" s="3">
        <v>23</v>
      </c>
      <c r="S14" s="1">
        <f t="shared" si="2"/>
        <v>368</v>
      </c>
    </row>
    <row r="15" spans="1:19" x14ac:dyDescent="0.3">
      <c r="A15" s="17">
        <v>13</v>
      </c>
      <c r="B15" s="2" t="s">
        <v>2</v>
      </c>
      <c r="C15" s="9">
        <v>22.7</v>
      </c>
      <c r="D15" s="3">
        <v>25</v>
      </c>
      <c r="E15" s="1">
        <f t="shared" si="0"/>
        <v>567.5</v>
      </c>
      <c r="H15" s="17">
        <v>13</v>
      </c>
      <c r="I15" s="2" t="s">
        <v>66</v>
      </c>
      <c r="J15" s="9">
        <v>1.4</v>
      </c>
      <c r="K15" s="3">
        <v>60</v>
      </c>
      <c r="L15" s="3">
        <f t="shared" si="1"/>
        <v>84</v>
      </c>
      <c r="N15" s="18"/>
      <c r="O15" s="17">
        <v>13</v>
      </c>
      <c r="P15" s="2" t="s">
        <v>2</v>
      </c>
      <c r="Q15" s="9">
        <v>90.8</v>
      </c>
      <c r="R15" s="3">
        <v>25</v>
      </c>
      <c r="S15" s="1">
        <f t="shared" si="2"/>
        <v>2270</v>
      </c>
    </row>
    <row r="16" spans="1:19" x14ac:dyDescent="0.3">
      <c r="A16" s="17">
        <v>14</v>
      </c>
      <c r="B16" s="2" t="s">
        <v>2</v>
      </c>
      <c r="C16" s="9">
        <v>77</v>
      </c>
      <c r="D16" s="3">
        <v>30</v>
      </c>
      <c r="E16" s="1">
        <f t="shared" si="0"/>
        <v>2310</v>
      </c>
      <c r="H16" s="17">
        <v>14</v>
      </c>
      <c r="I16" s="2" t="s">
        <v>2</v>
      </c>
      <c r="J16" s="9">
        <f>169+132</f>
        <v>301</v>
      </c>
      <c r="K16" s="3">
        <v>20</v>
      </c>
      <c r="L16" s="1">
        <f t="shared" si="1"/>
        <v>6020</v>
      </c>
      <c r="N16" s="18"/>
      <c r="O16" s="17">
        <v>14</v>
      </c>
      <c r="P16" s="2" t="s">
        <v>10</v>
      </c>
      <c r="Q16" s="9">
        <f>210-25.5+214.5-25.5</f>
        <v>373.5</v>
      </c>
      <c r="R16" s="3">
        <v>14</v>
      </c>
      <c r="S16" s="1">
        <f t="shared" si="2"/>
        <v>5229</v>
      </c>
    </row>
    <row r="17" spans="1:19" x14ac:dyDescent="0.3">
      <c r="A17" s="17">
        <v>15</v>
      </c>
      <c r="B17" s="2" t="s">
        <v>10</v>
      </c>
      <c r="C17" s="9">
        <v>494.5</v>
      </c>
      <c r="D17" s="3">
        <v>14</v>
      </c>
      <c r="E17" s="1">
        <f t="shared" si="0"/>
        <v>6923</v>
      </c>
      <c r="H17" s="17">
        <v>15</v>
      </c>
      <c r="I17" s="2" t="s">
        <v>2</v>
      </c>
      <c r="L17" s="1">
        <f t="shared" si="1"/>
        <v>0</v>
      </c>
      <c r="N17" s="18"/>
      <c r="O17" s="17">
        <v>15</v>
      </c>
      <c r="P17" s="2" t="s">
        <v>42</v>
      </c>
      <c r="Q17" s="9">
        <v>14</v>
      </c>
      <c r="R17" s="3">
        <v>26</v>
      </c>
      <c r="S17" s="1">
        <f t="shared" si="2"/>
        <v>364</v>
      </c>
    </row>
    <row r="18" spans="1:19" x14ac:dyDescent="0.3">
      <c r="A18" s="17">
        <v>16</v>
      </c>
      <c r="B18" s="2" t="s">
        <v>7</v>
      </c>
      <c r="C18" s="9">
        <v>8.4</v>
      </c>
      <c r="D18" s="3">
        <v>46</v>
      </c>
      <c r="E18" s="1">
        <f t="shared" si="0"/>
        <v>386.40000000000003</v>
      </c>
      <c r="H18" s="17">
        <v>16</v>
      </c>
      <c r="I18" s="2" t="s">
        <v>10</v>
      </c>
      <c r="J18" s="9">
        <v>938</v>
      </c>
      <c r="K18" s="3">
        <v>14</v>
      </c>
      <c r="L18" s="1">
        <f t="shared" si="1"/>
        <v>13132</v>
      </c>
      <c r="N18" s="18"/>
      <c r="O18" s="17">
        <v>16</v>
      </c>
      <c r="P18" s="2" t="s">
        <v>49</v>
      </c>
      <c r="Q18" s="9">
        <f>94.5-25.5</f>
        <v>69</v>
      </c>
      <c r="R18" s="3">
        <v>40</v>
      </c>
      <c r="S18" s="1">
        <f t="shared" si="2"/>
        <v>2760</v>
      </c>
    </row>
    <row r="19" spans="1:19" x14ac:dyDescent="0.3">
      <c r="A19" s="17">
        <v>17</v>
      </c>
      <c r="B19" s="2" t="s">
        <v>71</v>
      </c>
      <c r="C19" s="9">
        <f>7.5-1.45</f>
        <v>6.05</v>
      </c>
      <c r="D19" s="3">
        <v>54</v>
      </c>
      <c r="E19" s="3">
        <f t="shared" si="0"/>
        <v>326.7</v>
      </c>
      <c r="H19" s="17">
        <v>17</v>
      </c>
      <c r="I19" s="2" t="s">
        <v>42</v>
      </c>
      <c r="L19" s="1">
        <f t="shared" si="1"/>
        <v>0</v>
      </c>
      <c r="N19" s="18"/>
      <c r="O19" s="17">
        <v>17</v>
      </c>
      <c r="P19" s="2" t="s">
        <v>7</v>
      </c>
      <c r="Q19" s="9">
        <v>11</v>
      </c>
      <c r="R19" s="3">
        <v>50</v>
      </c>
      <c r="S19" s="1">
        <f t="shared" si="2"/>
        <v>550</v>
      </c>
    </row>
    <row r="20" spans="1:19" x14ac:dyDescent="0.3">
      <c r="A20" s="17">
        <v>18</v>
      </c>
      <c r="B20" s="2" t="s">
        <v>67</v>
      </c>
      <c r="C20" s="9">
        <v>1.5</v>
      </c>
      <c r="D20" s="3">
        <v>54</v>
      </c>
      <c r="E20" s="1">
        <f t="shared" si="0"/>
        <v>81</v>
      </c>
      <c r="H20" s="17">
        <v>18</v>
      </c>
      <c r="I20" s="2" t="s">
        <v>49</v>
      </c>
      <c r="L20" s="1">
        <f t="shared" si="1"/>
        <v>0</v>
      </c>
      <c r="N20" s="18"/>
      <c r="O20" s="17">
        <v>18</v>
      </c>
      <c r="P20" s="2" t="s">
        <v>23</v>
      </c>
      <c r="Q20" s="9">
        <v>1.5</v>
      </c>
      <c r="R20" s="3">
        <v>56</v>
      </c>
      <c r="S20" s="1">
        <f t="shared" si="2"/>
        <v>84</v>
      </c>
    </row>
    <row r="21" spans="1:19" x14ac:dyDescent="0.3">
      <c r="A21" s="17">
        <v>19</v>
      </c>
      <c r="B21" s="2" t="s">
        <v>13</v>
      </c>
      <c r="C21" s="9">
        <v>8.5</v>
      </c>
      <c r="D21" s="3">
        <v>37</v>
      </c>
      <c r="E21" s="1">
        <f t="shared" si="0"/>
        <v>314.5</v>
      </c>
      <c r="H21" s="17">
        <v>19</v>
      </c>
      <c r="I21" s="2" t="s">
        <v>7</v>
      </c>
      <c r="J21" s="9">
        <v>8.5</v>
      </c>
      <c r="K21" s="3">
        <v>47</v>
      </c>
      <c r="L21" s="1">
        <f t="shared" si="1"/>
        <v>399.5</v>
      </c>
      <c r="N21" s="18"/>
      <c r="O21" s="17">
        <v>19</v>
      </c>
      <c r="P21" s="2" t="s">
        <v>13</v>
      </c>
      <c r="Q21" s="9">
        <f>111.5-25.5</f>
        <v>86</v>
      </c>
      <c r="R21" s="3">
        <v>37</v>
      </c>
      <c r="S21" s="1">
        <f t="shared" si="2"/>
        <v>3182</v>
      </c>
    </row>
    <row r="22" spans="1:19" x14ac:dyDescent="0.3">
      <c r="A22" s="17">
        <v>20</v>
      </c>
      <c r="B22" s="2" t="s">
        <v>38</v>
      </c>
      <c r="C22" s="9">
        <f>8.5+17</f>
        <v>25.5</v>
      </c>
      <c r="D22" s="3">
        <v>58</v>
      </c>
      <c r="E22" s="1">
        <f t="shared" si="0"/>
        <v>1479</v>
      </c>
      <c r="H22" s="17">
        <v>20</v>
      </c>
      <c r="I22" s="2" t="s">
        <v>67</v>
      </c>
      <c r="J22" s="9">
        <v>1.35</v>
      </c>
      <c r="K22" s="3">
        <v>54</v>
      </c>
      <c r="L22" s="1">
        <f t="shared" si="1"/>
        <v>72.900000000000006</v>
      </c>
      <c r="N22" s="18"/>
      <c r="O22" s="17">
        <v>20</v>
      </c>
      <c r="P22" s="2" t="s">
        <v>38</v>
      </c>
      <c r="Q22" s="9">
        <f>8.5+17</f>
        <v>25.5</v>
      </c>
      <c r="R22" s="3">
        <v>58</v>
      </c>
      <c r="S22" s="1">
        <f t="shared" si="2"/>
        <v>1479</v>
      </c>
    </row>
    <row r="23" spans="1:19" x14ac:dyDescent="0.3">
      <c r="A23" s="17">
        <v>21</v>
      </c>
      <c r="B23" s="2" t="s">
        <v>11</v>
      </c>
      <c r="C23" s="9">
        <v>29.1</v>
      </c>
      <c r="D23" s="3">
        <v>41</v>
      </c>
      <c r="E23" s="1">
        <f t="shared" si="0"/>
        <v>1193.1000000000001</v>
      </c>
      <c r="H23" s="17">
        <v>21</v>
      </c>
      <c r="I23" s="2" t="s">
        <v>27</v>
      </c>
      <c r="J23" s="9">
        <v>10</v>
      </c>
      <c r="K23" s="3">
        <v>22</v>
      </c>
      <c r="L23" s="3">
        <f t="shared" si="1"/>
        <v>220</v>
      </c>
      <c r="N23" s="18"/>
      <c r="O23" s="17">
        <v>21</v>
      </c>
      <c r="P23" s="2" t="s">
        <v>11</v>
      </c>
      <c r="Q23" s="9">
        <f>185-25.5</f>
        <v>159.5</v>
      </c>
      <c r="R23" s="3">
        <v>40</v>
      </c>
      <c r="S23" s="1">
        <f t="shared" si="2"/>
        <v>6380</v>
      </c>
    </row>
    <row r="24" spans="1:19" x14ac:dyDescent="0.3">
      <c r="A24" s="17">
        <v>22</v>
      </c>
      <c r="B24" s="2" t="s">
        <v>56</v>
      </c>
      <c r="C24" s="9">
        <v>23</v>
      </c>
      <c r="D24" s="3">
        <v>60</v>
      </c>
      <c r="E24" s="1">
        <f t="shared" si="0"/>
        <v>1380</v>
      </c>
      <c r="H24" s="17">
        <v>22</v>
      </c>
      <c r="I24" s="2" t="s">
        <v>13</v>
      </c>
      <c r="J24" s="9">
        <v>229.5</v>
      </c>
      <c r="K24" s="3">
        <v>37</v>
      </c>
      <c r="L24" s="1">
        <f t="shared" si="1"/>
        <v>8491.5</v>
      </c>
      <c r="N24" s="18"/>
      <c r="O24" s="17">
        <v>22</v>
      </c>
      <c r="P24" s="2" t="s">
        <v>56</v>
      </c>
      <c r="Q24" s="9">
        <v>23</v>
      </c>
      <c r="R24" s="3">
        <v>60</v>
      </c>
      <c r="S24" s="1">
        <f t="shared" si="2"/>
        <v>1380</v>
      </c>
    </row>
    <row r="25" spans="1:19" x14ac:dyDescent="0.3">
      <c r="A25" s="17">
        <v>23</v>
      </c>
      <c r="B25" s="2" t="s">
        <v>48</v>
      </c>
      <c r="C25" s="9">
        <v>12</v>
      </c>
      <c r="D25" s="3">
        <v>32</v>
      </c>
      <c r="E25" s="1">
        <f t="shared" si="0"/>
        <v>384</v>
      </c>
      <c r="H25" s="17">
        <v>23</v>
      </c>
      <c r="I25" s="2" t="s">
        <v>38</v>
      </c>
      <c r="L25" s="1">
        <f t="shared" si="1"/>
        <v>0</v>
      </c>
      <c r="N25" s="18"/>
      <c r="O25" s="17">
        <v>23</v>
      </c>
      <c r="P25" s="2" t="s">
        <v>48</v>
      </c>
      <c r="Q25" s="9">
        <f>28.5-2.4</f>
        <v>26.1</v>
      </c>
      <c r="R25" s="3">
        <v>32</v>
      </c>
      <c r="S25" s="1">
        <f t="shared" si="2"/>
        <v>835.2</v>
      </c>
    </row>
    <row r="26" spans="1:19" x14ac:dyDescent="0.3">
      <c r="A26" s="17">
        <v>24</v>
      </c>
      <c r="B26" s="2" t="s">
        <v>8</v>
      </c>
      <c r="C26" s="9">
        <v>8.35</v>
      </c>
      <c r="D26" s="3">
        <v>26</v>
      </c>
      <c r="E26" s="1">
        <f t="shared" si="0"/>
        <v>217.1</v>
      </c>
      <c r="H26" s="17">
        <v>24</v>
      </c>
      <c r="I26" s="2" t="s">
        <v>11</v>
      </c>
      <c r="J26" s="9">
        <v>44.5</v>
      </c>
      <c r="K26" s="3">
        <v>40</v>
      </c>
      <c r="L26" s="1">
        <f t="shared" si="1"/>
        <v>1780</v>
      </c>
      <c r="N26" s="18"/>
      <c r="O26" s="17">
        <v>24</v>
      </c>
      <c r="P26" s="2" t="s">
        <v>8</v>
      </c>
      <c r="Q26" s="9">
        <v>65</v>
      </c>
      <c r="R26" s="3">
        <v>26</v>
      </c>
      <c r="S26" s="1">
        <f t="shared" si="2"/>
        <v>1690</v>
      </c>
    </row>
    <row r="27" spans="1:19" x14ac:dyDescent="0.3">
      <c r="A27" s="17">
        <v>25</v>
      </c>
      <c r="B27" s="2" t="s">
        <v>65</v>
      </c>
      <c r="C27" s="9">
        <v>10</v>
      </c>
      <c r="D27" s="3">
        <v>12</v>
      </c>
      <c r="E27" s="3">
        <f t="shared" si="0"/>
        <v>120</v>
      </c>
      <c r="H27" s="17">
        <v>25</v>
      </c>
      <c r="I27" s="2" t="s">
        <v>56</v>
      </c>
      <c r="L27" s="1">
        <f t="shared" si="1"/>
        <v>0</v>
      </c>
      <c r="N27" s="18"/>
      <c r="O27" s="17">
        <v>25</v>
      </c>
      <c r="P27" s="2" t="s">
        <v>21</v>
      </c>
      <c r="Q27" s="9">
        <v>2.835</v>
      </c>
      <c r="R27" s="3">
        <v>122</v>
      </c>
      <c r="S27" s="1">
        <f t="shared" si="2"/>
        <v>345.87</v>
      </c>
    </row>
    <row r="28" spans="1:19" x14ac:dyDescent="0.3">
      <c r="A28" s="17">
        <v>26</v>
      </c>
      <c r="B28" s="2" t="s">
        <v>17</v>
      </c>
      <c r="C28" s="9">
        <v>27.22</v>
      </c>
      <c r="D28" s="3">
        <v>47</v>
      </c>
      <c r="E28" s="1">
        <f t="shared" si="0"/>
        <v>1279.3399999999999</v>
      </c>
      <c r="H28" s="17">
        <v>26</v>
      </c>
      <c r="I28" s="2" t="s">
        <v>48</v>
      </c>
      <c r="J28" s="9">
        <v>14.1</v>
      </c>
      <c r="K28" s="3">
        <v>32</v>
      </c>
      <c r="L28" s="1">
        <f t="shared" si="1"/>
        <v>451.2</v>
      </c>
      <c r="N28" s="18"/>
      <c r="O28" s="17">
        <v>26</v>
      </c>
      <c r="P28" s="2" t="s">
        <v>17</v>
      </c>
      <c r="Q28" s="9">
        <v>27.22</v>
      </c>
      <c r="R28" s="3">
        <v>47</v>
      </c>
      <c r="S28" s="1">
        <f t="shared" si="2"/>
        <v>1279.3399999999999</v>
      </c>
    </row>
    <row r="29" spans="1:19" x14ac:dyDescent="0.3">
      <c r="A29" s="17">
        <v>27</v>
      </c>
      <c r="B29" s="2" t="s">
        <v>50</v>
      </c>
      <c r="C29" s="9">
        <v>5.5</v>
      </c>
      <c r="D29" s="3">
        <v>54</v>
      </c>
      <c r="E29" s="1">
        <f t="shared" si="0"/>
        <v>297</v>
      </c>
      <c r="H29" s="17">
        <v>27</v>
      </c>
      <c r="I29" s="2" t="s">
        <v>8</v>
      </c>
      <c r="J29" s="9">
        <v>0.8</v>
      </c>
      <c r="K29" s="3">
        <v>26</v>
      </c>
      <c r="L29" s="1">
        <f t="shared" si="1"/>
        <v>20.8</v>
      </c>
      <c r="N29" s="18"/>
      <c r="O29" s="17">
        <v>27</v>
      </c>
      <c r="P29" s="2" t="s">
        <v>50</v>
      </c>
      <c r="Q29" s="9">
        <f>6.5+18-2.4</f>
        <v>22.1</v>
      </c>
      <c r="R29" s="3">
        <v>52</v>
      </c>
      <c r="S29" s="1">
        <f t="shared" si="2"/>
        <v>1149.2</v>
      </c>
    </row>
    <row r="30" spans="1:19" x14ac:dyDescent="0.3">
      <c r="A30" s="17">
        <v>28</v>
      </c>
      <c r="B30" s="2" t="s">
        <v>55</v>
      </c>
      <c r="C30" s="9">
        <v>64</v>
      </c>
      <c r="D30" s="3">
        <v>58</v>
      </c>
      <c r="E30" s="1">
        <f t="shared" si="0"/>
        <v>3712</v>
      </c>
      <c r="H30" s="17">
        <v>28</v>
      </c>
      <c r="I30" s="2" t="s">
        <v>65</v>
      </c>
      <c r="J30" s="9">
        <v>78.25</v>
      </c>
      <c r="K30" s="3">
        <v>12</v>
      </c>
      <c r="L30" s="3">
        <f t="shared" si="1"/>
        <v>939</v>
      </c>
      <c r="N30" s="18"/>
      <c r="O30" s="17">
        <v>28</v>
      </c>
      <c r="P30" s="2" t="s">
        <v>55</v>
      </c>
      <c r="Q30" s="9">
        <v>64</v>
      </c>
      <c r="R30" s="3">
        <v>58</v>
      </c>
      <c r="S30" s="1">
        <f t="shared" si="2"/>
        <v>3712</v>
      </c>
    </row>
    <row r="31" spans="1:19" x14ac:dyDescent="0.3">
      <c r="A31" s="17">
        <v>29</v>
      </c>
      <c r="B31" s="2" t="s">
        <v>57</v>
      </c>
      <c r="C31" s="9">
        <v>22.5</v>
      </c>
      <c r="D31" s="3">
        <v>46</v>
      </c>
      <c r="E31" s="1">
        <f t="shared" si="0"/>
        <v>1035</v>
      </c>
      <c r="H31" s="17">
        <v>29</v>
      </c>
      <c r="I31" s="2" t="s">
        <v>21</v>
      </c>
      <c r="L31" s="1">
        <f t="shared" si="1"/>
        <v>0</v>
      </c>
      <c r="N31" s="18"/>
      <c r="O31" s="17">
        <v>29</v>
      </c>
      <c r="P31" s="2" t="s">
        <v>57</v>
      </c>
      <c r="Q31" s="9">
        <v>22.5</v>
      </c>
      <c r="R31" s="3">
        <v>46</v>
      </c>
      <c r="S31" s="1">
        <f t="shared" si="2"/>
        <v>1035</v>
      </c>
    </row>
    <row r="32" spans="1:19" x14ac:dyDescent="0.3">
      <c r="A32" s="17">
        <v>30</v>
      </c>
      <c r="B32" s="2" t="s">
        <v>5</v>
      </c>
      <c r="C32" s="9">
        <v>12.35</v>
      </c>
      <c r="D32" s="3">
        <v>57</v>
      </c>
      <c r="E32" s="1">
        <f t="shared" si="0"/>
        <v>703.94999999999993</v>
      </c>
      <c r="H32" s="17">
        <v>30</v>
      </c>
      <c r="I32" s="2" t="s">
        <v>17</v>
      </c>
      <c r="L32" s="1">
        <f t="shared" si="1"/>
        <v>0</v>
      </c>
      <c r="N32" s="18"/>
      <c r="O32" s="17">
        <v>30</v>
      </c>
      <c r="P32" s="2" t="s">
        <v>5</v>
      </c>
      <c r="Q32" s="9">
        <v>22.5</v>
      </c>
      <c r="R32" s="3">
        <v>55</v>
      </c>
      <c r="S32" s="1">
        <f t="shared" si="2"/>
        <v>1237.5</v>
      </c>
    </row>
    <row r="33" spans="1:19" x14ac:dyDescent="0.3">
      <c r="A33" s="17">
        <v>31</v>
      </c>
      <c r="B33" s="2" t="s">
        <v>24</v>
      </c>
      <c r="C33" s="9">
        <v>11.5</v>
      </c>
      <c r="D33" s="3">
        <v>60</v>
      </c>
      <c r="E33" s="1">
        <f t="shared" si="0"/>
        <v>690</v>
      </c>
      <c r="H33" s="17">
        <v>31</v>
      </c>
      <c r="I33" s="2" t="s">
        <v>50</v>
      </c>
      <c r="J33" s="9">
        <v>13.5</v>
      </c>
      <c r="K33" s="3">
        <v>52</v>
      </c>
      <c r="L33" s="1">
        <f t="shared" si="1"/>
        <v>702</v>
      </c>
      <c r="N33" s="18"/>
      <c r="O33" s="17">
        <v>31</v>
      </c>
      <c r="P33" s="2" t="s">
        <v>24</v>
      </c>
      <c r="Q33" s="9">
        <v>10</v>
      </c>
      <c r="R33" s="3">
        <v>60</v>
      </c>
      <c r="S33" s="1">
        <f t="shared" si="2"/>
        <v>600</v>
      </c>
    </row>
    <row r="34" spans="1:19" x14ac:dyDescent="0.3">
      <c r="A34" s="17">
        <v>32</v>
      </c>
      <c r="B34" s="2" t="s">
        <v>33</v>
      </c>
      <c r="C34" s="9">
        <v>148</v>
      </c>
      <c r="D34" s="3">
        <v>28</v>
      </c>
      <c r="E34" s="1">
        <f t="shared" si="0"/>
        <v>4144</v>
      </c>
      <c r="H34" s="17">
        <v>32</v>
      </c>
      <c r="I34" s="2" t="s">
        <v>55</v>
      </c>
      <c r="J34" s="9">
        <v>64</v>
      </c>
      <c r="K34" s="3">
        <v>58</v>
      </c>
      <c r="L34" s="1">
        <f t="shared" si="1"/>
        <v>3712</v>
      </c>
      <c r="N34" s="18"/>
      <c r="O34" s="17">
        <v>32</v>
      </c>
      <c r="P34" s="2" t="s">
        <v>33</v>
      </c>
      <c r="Q34" s="9">
        <f>670-27.67+272.5+87+236</f>
        <v>1237.83</v>
      </c>
      <c r="R34" s="3">
        <v>28.5</v>
      </c>
      <c r="S34" s="1">
        <f t="shared" si="2"/>
        <v>35278.154999999999</v>
      </c>
    </row>
    <row r="35" spans="1:19" x14ac:dyDescent="0.3">
      <c r="A35" s="17">
        <v>33</v>
      </c>
      <c r="B35" s="2" t="s">
        <v>68</v>
      </c>
      <c r="E35" s="3">
        <f t="shared" si="0"/>
        <v>0</v>
      </c>
      <c r="H35" s="17">
        <v>33</v>
      </c>
      <c r="I35" s="2" t="s">
        <v>57</v>
      </c>
      <c r="J35" s="9">
        <v>22.5</v>
      </c>
      <c r="K35" s="3">
        <v>46</v>
      </c>
      <c r="L35" s="1">
        <f t="shared" ref="L35:L51" si="3">K35*J35</f>
        <v>1035</v>
      </c>
      <c r="N35" s="18"/>
      <c r="O35" s="17">
        <v>33</v>
      </c>
      <c r="P35" s="2" t="s">
        <v>53</v>
      </c>
      <c r="Q35" s="9">
        <v>1</v>
      </c>
      <c r="R35" s="3">
        <v>50</v>
      </c>
      <c r="S35" s="1">
        <f t="shared" si="2"/>
        <v>50</v>
      </c>
    </row>
    <row r="36" spans="1:19" x14ac:dyDescent="0.3">
      <c r="A36" s="17">
        <v>34</v>
      </c>
      <c r="B36" s="2" t="s">
        <v>12</v>
      </c>
      <c r="C36" s="9">
        <v>53</v>
      </c>
      <c r="D36" s="3">
        <v>44</v>
      </c>
      <c r="E36" s="1">
        <f t="shared" si="0"/>
        <v>2332</v>
      </c>
      <c r="H36" s="17">
        <v>34</v>
      </c>
      <c r="I36" s="2" t="s">
        <v>5</v>
      </c>
      <c r="J36" s="9">
        <v>27</v>
      </c>
      <c r="K36" s="3">
        <v>56</v>
      </c>
      <c r="L36" s="1">
        <f t="shared" si="3"/>
        <v>1512</v>
      </c>
      <c r="N36" s="18"/>
      <c r="O36" s="17">
        <v>34</v>
      </c>
      <c r="P36" s="2" t="s">
        <v>12</v>
      </c>
      <c r="Q36" s="9">
        <f>11.5+47.73</f>
        <v>59.23</v>
      </c>
      <c r="R36" s="3">
        <v>44</v>
      </c>
      <c r="S36" s="1">
        <f t="shared" si="2"/>
        <v>2606.12</v>
      </c>
    </row>
    <row r="37" spans="1:19" x14ac:dyDescent="0.3">
      <c r="A37" s="17">
        <v>35</v>
      </c>
      <c r="B37" s="2" t="s">
        <v>72</v>
      </c>
      <c r="C37" s="9">
        <v>4.8499999999999996</v>
      </c>
      <c r="D37" s="3">
        <v>60</v>
      </c>
      <c r="E37" s="1">
        <f t="shared" si="0"/>
        <v>291</v>
      </c>
      <c r="H37" s="17">
        <v>35</v>
      </c>
      <c r="I37" s="2" t="s">
        <v>24</v>
      </c>
      <c r="J37" s="9">
        <v>13.5</v>
      </c>
      <c r="K37" s="3">
        <v>58</v>
      </c>
      <c r="L37" s="1">
        <f t="shared" si="3"/>
        <v>783</v>
      </c>
      <c r="N37" s="18"/>
      <c r="O37" s="17">
        <v>35</v>
      </c>
      <c r="P37" s="2" t="s">
        <v>54</v>
      </c>
      <c r="Q37" s="9">
        <v>5</v>
      </c>
      <c r="R37" s="3">
        <v>42</v>
      </c>
      <c r="S37" s="1">
        <f t="shared" si="2"/>
        <v>210</v>
      </c>
    </row>
    <row r="38" spans="1:19" x14ac:dyDescent="0.3">
      <c r="A38" s="17">
        <v>36</v>
      </c>
      <c r="B38" s="2" t="s">
        <v>15</v>
      </c>
      <c r="C38" s="9">
        <v>2.5</v>
      </c>
      <c r="D38" s="3">
        <v>74</v>
      </c>
      <c r="E38" s="1">
        <f t="shared" si="0"/>
        <v>185</v>
      </c>
      <c r="H38" s="17">
        <v>36</v>
      </c>
      <c r="I38" s="2" t="s">
        <v>33</v>
      </c>
      <c r="J38" s="9">
        <v>626.32000000000005</v>
      </c>
      <c r="K38" s="3">
        <v>32</v>
      </c>
      <c r="L38" s="1">
        <f t="shared" si="3"/>
        <v>20042.240000000002</v>
      </c>
      <c r="N38" s="18"/>
      <c r="O38" s="17">
        <v>36</v>
      </c>
      <c r="P38" s="2" t="s">
        <v>15</v>
      </c>
      <c r="Q38" s="9">
        <v>15.5</v>
      </c>
      <c r="R38" s="3">
        <v>72</v>
      </c>
      <c r="S38" s="1">
        <f t="shared" si="2"/>
        <v>1116</v>
      </c>
    </row>
    <row r="39" spans="1:19" x14ac:dyDescent="0.3">
      <c r="A39" s="17">
        <v>37</v>
      </c>
      <c r="B39" s="2" t="s">
        <v>58</v>
      </c>
      <c r="C39" s="9">
        <v>6</v>
      </c>
      <c r="D39" s="3">
        <v>14</v>
      </c>
      <c r="E39" s="1">
        <f t="shared" si="0"/>
        <v>84</v>
      </c>
      <c r="H39" s="17">
        <v>37</v>
      </c>
      <c r="I39" s="2" t="s">
        <v>68</v>
      </c>
      <c r="J39" s="9">
        <f>8.5+17</f>
        <v>25.5</v>
      </c>
      <c r="K39" s="3">
        <v>58</v>
      </c>
      <c r="L39" s="3">
        <f t="shared" si="3"/>
        <v>1479</v>
      </c>
      <c r="N39" s="18"/>
      <c r="O39" s="17">
        <v>37</v>
      </c>
      <c r="P39" s="2" t="s">
        <v>58</v>
      </c>
      <c r="Q39" s="9">
        <v>6</v>
      </c>
      <c r="R39" s="3">
        <v>14</v>
      </c>
      <c r="S39" s="1">
        <f t="shared" si="2"/>
        <v>84</v>
      </c>
    </row>
    <row r="40" spans="1:19" x14ac:dyDescent="0.3">
      <c r="A40" s="17">
        <v>38</v>
      </c>
      <c r="B40" s="2" t="s">
        <v>60</v>
      </c>
      <c r="C40" s="9">
        <v>4</v>
      </c>
      <c r="D40" s="3">
        <v>8</v>
      </c>
      <c r="E40" s="1">
        <f t="shared" si="0"/>
        <v>32</v>
      </c>
      <c r="H40" s="17">
        <v>38</v>
      </c>
      <c r="I40" s="19" t="s">
        <v>69</v>
      </c>
      <c r="J40" s="9">
        <v>23</v>
      </c>
      <c r="K40" s="3">
        <v>60</v>
      </c>
      <c r="L40" s="3">
        <f t="shared" si="3"/>
        <v>1380</v>
      </c>
      <c r="N40" s="18"/>
      <c r="O40" s="17">
        <v>38</v>
      </c>
      <c r="P40" s="2" t="s">
        <v>60</v>
      </c>
      <c r="Q40" s="9">
        <v>5</v>
      </c>
      <c r="R40" s="3">
        <v>8</v>
      </c>
      <c r="S40" s="1">
        <f t="shared" si="2"/>
        <v>40</v>
      </c>
    </row>
    <row r="41" spans="1:19" x14ac:dyDescent="0.3">
      <c r="A41" s="17">
        <v>39</v>
      </c>
      <c r="B41" s="2" t="s">
        <v>31</v>
      </c>
      <c r="C41" s="9">
        <v>1</v>
      </c>
      <c r="D41" s="3">
        <v>10</v>
      </c>
      <c r="E41" s="1">
        <f t="shared" si="0"/>
        <v>10</v>
      </c>
      <c r="H41" s="17">
        <v>39</v>
      </c>
      <c r="I41" s="2" t="s">
        <v>53</v>
      </c>
      <c r="L41" s="1">
        <f t="shared" si="3"/>
        <v>0</v>
      </c>
      <c r="N41" s="18"/>
      <c r="O41" s="17">
        <v>39</v>
      </c>
      <c r="P41" s="2" t="s">
        <v>31</v>
      </c>
      <c r="Q41" s="9">
        <v>1</v>
      </c>
      <c r="R41" s="3">
        <v>10</v>
      </c>
      <c r="S41" s="1">
        <f t="shared" si="2"/>
        <v>10</v>
      </c>
    </row>
    <row r="42" spans="1:19" x14ac:dyDescent="0.3">
      <c r="A42" s="17">
        <v>40</v>
      </c>
      <c r="B42" s="2" t="s">
        <v>63</v>
      </c>
      <c r="C42" s="9">
        <v>1</v>
      </c>
      <c r="D42" s="3">
        <v>740</v>
      </c>
      <c r="E42" s="1">
        <f t="shared" si="0"/>
        <v>740</v>
      </c>
      <c r="H42" s="17">
        <v>40</v>
      </c>
      <c r="I42" s="2" t="s">
        <v>12</v>
      </c>
      <c r="J42" s="9">
        <v>47.5</v>
      </c>
      <c r="K42" s="3">
        <v>44</v>
      </c>
      <c r="L42" s="1">
        <f t="shared" si="3"/>
        <v>2090</v>
      </c>
      <c r="N42" s="18"/>
      <c r="O42" s="17">
        <v>40</v>
      </c>
      <c r="P42" s="2" t="s">
        <v>0</v>
      </c>
      <c r="Q42" s="9">
        <v>4</v>
      </c>
      <c r="R42" s="3">
        <v>80</v>
      </c>
      <c r="S42" s="1">
        <f t="shared" si="2"/>
        <v>320</v>
      </c>
    </row>
    <row r="43" spans="1:19" x14ac:dyDescent="0.3">
      <c r="A43" s="17">
        <v>41</v>
      </c>
      <c r="B43" s="2" t="s">
        <v>64</v>
      </c>
      <c r="C43" s="9">
        <v>11</v>
      </c>
      <c r="D43" s="3">
        <v>74</v>
      </c>
      <c r="E43" s="1">
        <f t="shared" si="0"/>
        <v>814</v>
      </c>
      <c r="H43" s="17">
        <v>41</v>
      </c>
      <c r="I43" s="2" t="s">
        <v>54</v>
      </c>
      <c r="L43" s="1">
        <f t="shared" si="3"/>
        <v>0</v>
      </c>
      <c r="N43" s="18"/>
      <c r="O43" s="17">
        <v>41</v>
      </c>
      <c r="P43" s="2" t="s">
        <v>16</v>
      </c>
      <c r="Q43" s="9">
        <v>2</v>
      </c>
      <c r="R43" s="3">
        <v>740</v>
      </c>
      <c r="S43" s="1">
        <f t="shared" si="2"/>
        <v>1480</v>
      </c>
    </row>
    <row r="44" spans="1:19" x14ac:dyDescent="0.3">
      <c r="A44" s="17">
        <v>42</v>
      </c>
      <c r="B44" s="2" t="s">
        <v>59</v>
      </c>
      <c r="C44" s="9">
        <v>3.2250000000000001</v>
      </c>
      <c r="D44" s="3">
        <v>70</v>
      </c>
      <c r="E44" s="1">
        <f t="shared" si="0"/>
        <v>225.75</v>
      </c>
      <c r="H44" s="17">
        <v>42</v>
      </c>
      <c r="I44" s="2" t="s">
        <v>15</v>
      </c>
      <c r="J44" s="9">
        <v>6.35</v>
      </c>
      <c r="K44" s="3">
        <v>72</v>
      </c>
      <c r="L44" s="1">
        <f t="shared" si="3"/>
        <v>457.2</v>
      </c>
      <c r="N44" s="18"/>
      <c r="O44" s="17">
        <v>42</v>
      </c>
      <c r="P44" s="2" t="s">
        <v>59</v>
      </c>
      <c r="Q44" s="9">
        <v>2.4700000000000002</v>
      </c>
      <c r="R44" s="3">
        <v>76</v>
      </c>
      <c r="S44" s="1">
        <f t="shared" si="2"/>
        <v>187.72000000000003</v>
      </c>
    </row>
    <row r="45" spans="1:19" ht="19.5" thickBot="1" x14ac:dyDescent="0.35">
      <c r="E45" s="3">
        <f t="shared" si="0"/>
        <v>0</v>
      </c>
      <c r="H45" s="17">
        <v>43</v>
      </c>
      <c r="I45" s="2" t="s">
        <v>58</v>
      </c>
      <c r="J45" s="9">
        <v>6</v>
      </c>
      <c r="K45" s="3">
        <v>14</v>
      </c>
      <c r="L45" s="1">
        <f t="shared" si="3"/>
        <v>84</v>
      </c>
      <c r="N45" s="18"/>
      <c r="O45" s="17">
        <v>43</v>
      </c>
      <c r="P45" s="2" t="s">
        <v>30</v>
      </c>
      <c r="Q45" s="9">
        <v>10</v>
      </c>
      <c r="R45" s="3">
        <v>27</v>
      </c>
      <c r="S45" s="1">
        <f t="shared" si="2"/>
        <v>270</v>
      </c>
    </row>
    <row r="46" spans="1:19" ht="19.5" thickBot="1" x14ac:dyDescent="0.35">
      <c r="D46" s="30" t="s">
        <v>40</v>
      </c>
      <c r="E46" s="31">
        <f>SUM(E3:E45)</f>
        <v>112018.27</v>
      </c>
      <c r="H46" s="17">
        <v>44</v>
      </c>
      <c r="I46" s="2" t="s">
        <v>60</v>
      </c>
      <c r="J46" s="9">
        <v>4</v>
      </c>
      <c r="K46" s="3">
        <v>8</v>
      </c>
      <c r="L46" s="1">
        <f t="shared" si="3"/>
        <v>32</v>
      </c>
      <c r="N46" s="18"/>
      <c r="S46" s="1">
        <f t="shared" ref="S46" si="4">R46*Q46</f>
        <v>0</v>
      </c>
    </row>
    <row r="47" spans="1:19" ht="19.5" thickBot="1" x14ac:dyDescent="0.35">
      <c r="E47" s="28"/>
      <c r="H47" s="17">
        <v>45</v>
      </c>
      <c r="I47" s="2" t="s">
        <v>31</v>
      </c>
      <c r="J47" s="9">
        <v>1</v>
      </c>
      <c r="K47" s="3">
        <v>10</v>
      </c>
      <c r="L47" s="1">
        <f t="shared" si="3"/>
        <v>10</v>
      </c>
      <c r="N47" s="18"/>
      <c r="R47" s="7" t="s">
        <v>40</v>
      </c>
      <c r="S47" s="6">
        <f>SUM(S5:S46)</f>
        <v>188720.70499999999</v>
      </c>
    </row>
    <row r="48" spans="1:19" ht="19.5" thickTop="1" x14ac:dyDescent="0.3">
      <c r="E48" s="16"/>
      <c r="H48" s="17">
        <v>46</v>
      </c>
      <c r="I48" s="2" t="s">
        <v>63</v>
      </c>
      <c r="J48" s="9">
        <v>1</v>
      </c>
      <c r="K48" s="3">
        <v>740</v>
      </c>
      <c r="L48" s="1">
        <f t="shared" si="3"/>
        <v>740</v>
      </c>
      <c r="S48" s="1"/>
    </row>
    <row r="49" spans="2:12" x14ac:dyDescent="0.3">
      <c r="E49" s="28"/>
      <c r="H49" s="17">
        <v>47</v>
      </c>
      <c r="I49" s="2" t="s">
        <v>64</v>
      </c>
      <c r="J49" s="9">
        <v>6</v>
      </c>
      <c r="K49" s="3">
        <v>80</v>
      </c>
      <c r="L49" s="1">
        <f t="shared" si="3"/>
        <v>480</v>
      </c>
    </row>
    <row r="50" spans="2:12" x14ac:dyDescent="0.3">
      <c r="B50" s="19"/>
      <c r="E50" s="16"/>
      <c r="H50" s="17">
        <v>48</v>
      </c>
      <c r="I50" s="2" t="s">
        <v>59</v>
      </c>
      <c r="L50" s="1">
        <f t="shared" si="3"/>
        <v>0</v>
      </c>
    </row>
    <row r="51" spans="2:12" x14ac:dyDescent="0.3">
      <c r="E51" s="28"/>
      <c r="H51" s="17">
        <v>49</v>
      </c>
      <c r="I51" s="2" t="s">
        <v>30</v>
      </c>
      <c r="J51" s="9">
        <v>3</v>
      </c>
      <c r="K51" s="3">
        <v>27</v>
      </c>
      <c r="L51" s="1">
        <f t="shared" si="3"/>
        <v>81</v>
      </c>
    </row>
    <row r="52" spans="2:12" x14ac:dyDescent="0.3">
      <c r="E52" s="28"/>
      <c r="L52" s="3">
        <f t="shared" ref="L52" si="5">K52*J52</f>
        <v>0</v>
      </c>
    </row>
    <row r="53" spans="2:12" ht="19.5" thickBot="1" x14ac:dyDescent="0.35">
      <c r="E53" s="16"/>
      <c r="K53" s="7" t="s">
        <v>40</v>
      </c>
      <c r="L53" s="6">
        <f>SUM(L5:L46)</f>
        <v>103630.44</v>
      </c>
    </row>
    <row r="54" spans="2:12" ht="19.5" thickTop="1" x14ac:dyDescent="0.3">
      <c r="E54" s="16"/>
    </row>
    <row r="55" spans="2:12" x14ac:dyDescent="0.3">
      <c r="E55" s="16"/>
    </row>
    <row r="56" spans="2:12" x14ac:dyDescent="0.3">
      <c r="E56" s="29"/>
    </row>
  </sheetData>
  <sortState ref="B3:E52">
    <sortCondition ref="B3:B52"/>
  </sortState>
  <pageMargins left="0.70866141732283472" right="0.70866141732283472" top="0.74803149606299213" bottom="0.15748031496062992" header="0.31496062992125984" footer="0.31496062992125984"/>
  <pageSetup scale="7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2:X61"/>
  <sheetViews>
    <sheetView tabSelected="1" topLeftCell="A33" workbookViewId="0">
      <selection activeCell="A37" sqref="A37"/>
    </sheetView>
  </sheetViews>
  <sheetFormatPr baseColWidth="10" defaultRowHeight="18.75" x14ac:dyDescent="0.3"/>
  <cols>
    <col min="1" max="1" width="11.42578125" style="17"/>
    <col min="2" max="2" width="19.42578125" style="2" bestFit="1" customWidth="1"/>
    <col min="3" max="3" width="11.28515625" style="34" bestFit="1" customWidth="1"/>
    <col min="4" max="4" width="12.28515625" style="3" bestFit="1" customWidth="1"/>
    <col min="5" max="5" width="18.5703125" style="2" customWidth="1"/>
    <col min="7" max="7" width="11.42578125" style="17"/>
    <col min="8" max="8" width="19.42578125" style="2" bestFit="1" customWidth="1"/>
    <col min="9" max="9" width="11.28515625" style="34" bestFit="1" customWidth="1"/>
    <col min="10" max="10" width="12.28515625" style="3" bestFit="1" customWidth="1"/>
    <col min="11" max="11" width="18.5703125" style="2" customWidth="1"/>
    <col min="14" max="14" width="11.42578125" style="17"/>
    <col min="15" max="15" width="19.42578125" style="2" bestFit="1" customWidth="1"/>
    <col min="16" max="16" width="11.28515625" style="9" bestFit="1" customWidth="1"/>
    <col min="17" max="17" width="12.28515625" style="3" bestFit="1" customWidth="1"/>
    <col min="18" max="18" width="18.5703125" style="2" customWidth="1"/>
    <col min="20" max="20" width="11.42578125" style="17"/>
    <col min="21" max="21" width="19.42578125" style="2" bestFit="1" customWidth="1"/>
    <col min="22" max="22" width="11.28515625" style="9" bestFit="1" customWidth="1"/>
    <col min="23" max="23" width="12.28515625" style="3" bestFit="1" customWidth="1"/>
    <col min="24" max="24" width="18.5703125" style="2" customWidth="1"/>
  </cols>
  <sheetData>
    <row r="2" spans="1:24" ht="19.5" thickBot="1" x14ac:dyDescent="0.35">
      <c r="B2" s="24" t="s">
        <v>85</v>
      </c>
      <c r="C2" s="32"/>
      <c r="D2" s="26"/>
      <c r="E2" s="27"/>
      <c r="H2" s="24" t="s">
        <v>82</v>
      </c>
      <c r="I2" s="32"/>
      <c r="J2" s="26"/>
      <c r="K2" s="27"/>
      <c r="O2" s="24" t="s">
        <v>79</v>
      </c>
      <c r="P2" s="25"/>
      <c r="Q2" s="26"/>
      <c r="R2" s="27"/>
      <c r="U2" s="24" t="s">
        <v>74</v>
      </c>
      <c r="V2" s="25"/>
      <c r="W2" s="26"/>
      <c r="X2" s="27"/>
    </row>
    <row r="3" spans="1:24" ht="19.5" thickTop="1" x14ac:dyDescent="0.3">
      <c r="A3" s="17">
        <v>1</v>
      </c>
      <c r="B3" s="14" t="s">
        <v>51</v>
      </c>
      <c r="C3" s="33">
        <v>25.1</v>
      </c>
      <c r="D3" s="16">
        <v>38</v>
      </c>
      <c r="E3" s="1">
        <f>D3*C3</f>
        <v>953.80000000000007</v>
      </c>
      <c r="G3" s="17">
        <v>1</v>
      </c>
      <c r="H3" s="14" t="s">
        <v>51</v>
      </c>
      <c r="I3" s="33"/>
      <c r="J3" s="16"/>
      <c r="K3" s="1">
        <f t="shared" ref="K3:K48" si="0">J3*I3</f>
        <v>0</v>
      </c>
      <c r="N3" s="17">
        <v>1</v>
      </c>
      <c r="O3" s="14" t="s">
        <v>51</v>
      </c>
      <c r="P3" s="15"/>
      <c r="Q3" s="16"/>
      <c r="R3" s="1">
        <f t="shared" ref="R3:R46" si="1">Q3*P3</f>
        <v>0</v>
      </c>
      <c r="T3" s="17">
        <v>1</v>
      </c>
      <c r="U3" s="14" t="s">
        <v>51</v>
      </c>
      <c r="V3" s="15">
        <v>27.5</v>
      </c>
      <c r="W3" s="16">
        <v>38</v>
      </c>
      <c r="X3" s="1">
        <f t="shared" ref="X3:X46" si="2">W3*V3</f>
        <v>1045</v>
      </c>
    </row>
    <row r="4" spans="1:24" x14ac:dyDescent="0.3">
      <c r="A4" s="17">
        <v>2</v>
      </c>
      <c r="B4" s="2" t="s">
        <v>91</v>
      </c>
      <c r="C4" s="34">
        <v>3.2</v>
      </c>
      <c r="D4" s="3">
        <v>62</v>
      </c>
      <c r="E4" s="3">
        <f>D4*C4</f>
        <v>198.4</v>
      </c>
      <c r="G4" s="17">
        <v>2</v>
      </c>
      <c r="H4" s="14" t="s">
        <v>22</v>
      </c>
      <c r="I4" s="33">
        <v>4.5</v>
      </c>
      <c r="J4" s="16">
        <v>54</v>
      </c>
      <c r="K4" s="1">
        <f t="shared" si="0"/>
        <v>243</v>
      </c>
      <c r="N4" s="17">
        <v>2</v>
      </c>
      <c r="O4" s="14" t="s">
        <v>22</v>
      </c>
      <c r="P4" s="15">
        <v>7.5</v>
      </c>
      <c r="Q4" s="16">
        <v>54</v>
      </c>
      <c r="R4" s="1">
        <f t="shared" si="1"/>
        <v>405</v>
      </c>
      <c r="T4" s="17">
        <v>2</v>
      </c>
      <c r="U4" s="14" t="s">
        <v>22</v>
      </c>
      <c r="V4" s="15">
        <v>12</v>
      </c>
      <c r="W4" s="16">
        <v>50</v>
      </c>
      <c r="X4" s="1">
        <f t="shared" si="2"/>
        <v>600</v>
      </c>
    </row>
    <row r="5" spans="1:24" x14ac:dyDescent="0.3">
      <c r="A5" s="17">
        <v>3</v>
      </c>
      <c r="B5" s="14" t="s">
        <v>22</v>
      </c>
      <c r="C5" s="33">
        <v>4.5</v>
      </c>
      <c r="D5" s="16">
        <v>54</v>
      </c>
      <c r="E5" s="1">
        <f>D5*C5</f>
        <v>243</v>
      </c>
      <c r="G5" s="17">
        <v>3</v>
      </c>
      <c r="H5" s="2" t="s">
        <v>44</v>
      </c>
      <c r="I5" s="34">
        <v>21.6</v>
      </c>
      <c r="J5" s="3">
        <v>19</v>
      </c>
      <c r="K5" s="1">
        <f t="shared" si="0"/>
        <v>410.40000000000003</v>
      </c>
      <c r="N5" s="17">
        <v>3</v>
      </c>
      <c r="O5" s="2" t="s">
        <v>44</v>
      </c>
      <c r="R5" s="1">
        <f t="shared" si="1"/>
        <v>0</v>
      </c>
      <c r="T5" s="17">
        <v>3</v>
      </c>
      <c r="U5" s="2" t="s">
        <v>44</v>
      </c>
      <c r="V5" s="9">
        <v>43.55</v>
      </c>
      <c r="W5" s="3">
        <v>19</v>
      </c>
      <c r="X5" s="1">
        <f t="shared" si="2"/>
        <v>827.44999999999993</v>
      </c>
    </row>
    <row r="6" spans="1:24" x14ac:dyDescent="0.3">
      <c r="A6" s="17">
        <v>4</v>
      </c>
      <c r="B6" s="2" t="s">
        <v>44</v>
      </c>
      <c r="C6" s="34">
        <v>17</v>
      </c>
      <c r="D6" s="3">
        <v>19</v>
      </c>
      <c r="E6" s="1">
        <f>D6*C6</f>
        <v>323</v>
      </c>
      <c r="G6" s="17">
        <v>4</v>
      </c>
      <c r="H6" s="2" t="s">
        <v>62</v>
      </c>
      <c r="I6" s="34">
        <v>206.4</v>
      </c>
      <c r="J6" s="3">
        <v>43</v>
      </c>
      <c r="K6" s="1">
        <f t="shared" si="0"/>
        <v>8875.2000000000007</v>
      </c>
      <c r="N6" s="17">
        <v>4</v>
      </c>
      <c r="O6" s="2" t="s">
        <v>62</v>
      </c>
      <c r="P6" s="9">
        <v>178.6</v>
      </c>
      <c r="Q6" s="3">
        <v>45</v>
      </c>
      <c r="R6" s="1">
        <f t="shared" si="1"/>
        <v>8037</v>
      </c>
      <c r="T6" s="17">
        <v>4</v>
      </c>
      <c r="U6" s="2" t="s">
        <v>62</v>
      </c>
      <c r="V6" s="9">
        <f>49.5+69.5</f>
        <v>119</v>
      </c>
      <c r="W6" s="3">
        <v>46</v>
      </c>
      <c r="X6" s="1">
        <f t="shared" si="2"/>
        <v>5474</v>
      </c>
    </row>
    <row r="7" spans="1:24" x14ac:dyDescent="0.3">
      <c r="A7" s="17">
        <v>5</v>
      </c>
      <c r="B7" s="2" t="s">
        <v>89</v>
      </c>
      <c r="C7" s="34">
        <v>124.2</v>
      </c>
      <c r="D7" s="3">
        <v>42</v>
      </c>
      <c r="E7" s="1">
        <f>D7*C7</f>
        <v>5216.4000000000005</v>
      </c>
      <c r="G7" s="17">
        <v>5</v>
      </c>
      <c r="H7" s="2" t="s">
        <v>18</v>
      </c>
      <c r="K7" s="1">
        <f t="shared" si="0"/>
        <v>0</v>
      </c>
      <c r="N7" s="17">
        <v>5</v>
      </c>
      <c r="O7" s="2" t="s">
        <v>18</v>
      </c>
      <c r="R7" s="1">
        <f t="shared" si="1"/>
        <v>0</v>
      </c>
      <c r="T7" s="17">
        <v>5</v>
      </c>
      <c r="U7" s="2" t="s">
        <v>18</v>
      </c>
      <c r="X7" s="1">
        <f t="shared" si="2"/>
        <v>0</v>
      </c>
    </row>
    <row r="8" spans="1:24" x14ac:dyDescent="0.3">
      <c r="A8" s="17">
        <v>6</v>
      </c>
      <c r="B8" s="2" t="s">
        <v>90</v>
      </c>
      <c r="C8" s="34">
        <v>50</v>
      </c>
      <c r="D8" s="3">
        <v>43</v>
      </c>
      <c r="E8" s="1">
        <f>D8*C8</f>
        <v>2150</v>
      </c>
      <c r="G8" s="17">
        <v>6</v>
      </c>
      <c r="H8" s="2" t="s">
        <v>20</v>
      </c>
      <c r="I8" s="34">
        <v>28</v>
      </c>
      <c r="J8" s="3">
        <v>80</v>
      </c>
      <c r="K8" s="1">
        <f t="shared" si="0"/>
        <v>2240</v>
      </c>
      <c r="N8" s="17">
        <v>6</v>
      </c>
      <c r="O8" s="2" t="s">
        <v>20</v>
      </c>
      <c r="R8" s="1">
        <f t="shared" si="1"/>
        <v>0</v>
      </c>
      <c r="T8" s="17">
        <v>6</v>
      </c>
      <c r="U8" s="2" t="s">
        <v>20</v>
      </c>
      <c r="V8" s="9">
        <v>21</v>
      </c>
      <c r="W8" s="3">
        <v>80</v>
      </c>
      <c r="X8" s="1">
        <f t="shared" si="2"/>
        <v>1680</v>
      </c>
    </row>
    <row r="9" spans="1:24" x14ac:dyDescent="0.3">
      <c r="A9" s="17">
        <v>7</v>
      </c>
      <c r="B9" s="2" t="s">
        <v>20</v>
      </c>
      <c r="C9" s="34">
        <v>23.5</v>
      </c>
      <c r="D9" s="3">
        <v>80</v>
      </c>
      <c r="E9" s="1">
        <f>D9*C9</f>
        <v>1880</v>
      </c>
      <c r="G9" s="17">
        <v>7</v>
      </c>
      <c r="H9" s="2" t="s">
        <v>45</v>
      </c>
      <c r="I9" s="34">
        <v>2.2949999999999999</v>
      </c>
      <c r="J9" s="3">
        <v>62</v>
      </c>
      <c r="K9" s="1">
        <f t="shared" si="0"/>
        <v>142.29</v>
      </c>
      <c r="N9" s="17">
        <v>7</v>
      </c>
      <c r="O9" s="2" t="s">
        <v>45</v>
      </c>
      <c r="P9" s="9">
        <v>2.3250000000000002</v>
      </c>
      <c r="Q9" s="3">
        <v>60</v>
      </c>
      <c r="R9" s="1">
        <f t="shared" si="1"/>
        <v>139.5</v>
      </c>
      <c r="T9" s="17">
        <v>7</v>
      </c>
      <c r="U9" s="2" t="s">
        <v>45</v>
      </c>
      <c r="V9" s="9">
        <v>6.4</v>
      </c>
      <c r="W9" s="3">
        <v>62</v>
      </c>
      <c r="X9" s="1">
        <f t="shared" si="2"/>
        <v>396.8</v>
      </c>
    </row>
    <row r="10" spans="1:24" x14ac:dyDescent="0.3">
      <c r="A10" s="17">
        <v>8</v>
      </c>
      <c r="B10" s="2" t="s">
        <v>45</v>
      </c>
      <c r="E10" s="1">
        <f>D10*C10</f>
        <v>0</v>
      </c>
      <c r="G10" s="17">
        <v>8</v>
      </c>
      <c r="H10" s="2" t="s">
        <v>9</v>
      </c>
      <c r="I10" s="34">
        <f>129.5+196.5+0.8</f>
        <v>326.8</v>
      </c>
      <c r="J10" s="3">
        <v>18</v>
      </c>
      <c r="K10" s="1">
        <f t="shared" si="0"/>
        <v>5882.4000000000005</v>
      </c>
      <c r="N10" s="17">
        <v>8</v>
      </c>
      <c r="O10" s="2" t="s">
        <v>9</v>
      </c>
      <c r="P10" s="9">
        <f>257+200</f>
        <v>457</v>
      </c>
      <c r="Q10" s="3">
        <v>18</v>
      </c>
      <c r="R10" s="1">
        <f t="shared" si="1"/>
        <v>8226</v>
      </c>
      <c r="T10" s="17">
        <v>8</v>
      </c>
      <c r="U10" s="2" t="s">
        <v>9</v>
      </c>
      <c r="V10" s="9">
        <f>194.5+324</f>
        <v>518.5</v>
      </c>
      <c r="W10" s="3">
        <v>20</v>
      </c>
      <c r="X10" s="1">
        <f t="shared" si="2"/>
        <v>10370</v>
      </c>
    </row>
    <row r="11" spans="1:24" x14ac:dyDescent="0.3">
      <c r="A11" s="17">
        <v>9</v>
      </c>
      <c r="B11" s="2" t="s">
        <v>9</v>
      </c>
      <c r="C11" s="34">
        <f>10.5+136.5-26+5.5</f>
        <v>126.5</v>
      </c>
      <c r="D11" s="3">
        <v>20</v>
      </c>
      <c r="E11" s="1">
        <f>D11*C11</f>
        <v>2530</v>
      </c>
      <c r="G11" s="17">
        <v>9</v>
      </c>
      <c r="H11" s="2" t="s">
        <v>4</v>
      </c>
      <c r="I11" s="34">
        <f>920.8</f>
        <v>920.8</v>
      </c>
      <c r="J11" s="3">
        <v>25.5</v>
      </c>
      <c r="K11" s="1">
        <f t="shared" si="0"/>
        <v>23480.399999999998</v>
      </c>
      <c r="N11" s="17">
        <v>9</v>
      </c>
      <c r="O11" s="2" t="s">
        <v>4</v>
      </c>
      <c r="P11" s="9">
        <f>892.5+943.31</f>
        <v>1835.81</v>
      </c>
      <c r="Q11" s="3">
        <v>25.5</v>
      </c>
      <c r="R11" s="1">
        <f t="shared" si="1"/>
        <v>46813.154999999999</v>
      </c>
      <c r="T11" s="17">
        <v>9</v>
      </c>
      <c r="U11" s="2" t="s">
        <v>4</v>
      </c>
      <c r="V11" s="9">
        <v>792.29</v>
      </c>
      <c r="W11" s="3">
        <v>26.5</v>
      </c>
      <c r="X11" s="1">
        <f t="shared" si="2"/>
        <v>20995.684999999998</v>
      </c>
    </row>
    <row r="12" spans="1:24" x14ac:dyDescent="0.3">
      <c r="A12" s="17">
        <v>10</v>
      </c>
      <c r="B12" s="2" t="s">
        <v>4</v>
      </c>
      <c r="C12" s="34">
        <v>902.04</v>
      </c>
      <c r="D12" s="3">
        <v>28.5</v>
      </c>
      <c r="E12" s="1">
        <f>D12*C12</f>
        <v>25708.14</v>
      </c>
      <c r="G12" s="17">
        <v>10</v>
      </c>
      <c r="H12" s="2" t="s">
        <v>35</v>
      </c>
      <c r="I12" s="34">
        <v>3</v>
      </c>
      <c r="J12" s="3">
        <v>14</v>
      </c>
      <c r="K12" s="1">
        <f t="shared" si="0"/>
        <v>42</v>
      </c>
      <c r="N12" s="17">
        <v>10</v>
      </c>
      <c r="O12" s="2" t="s">
        <v>35</v>
      </c>
      <c r="P12" s="9">
        <v>3</v>
      </c>
      <c r="Q12" s="3">
        <v>14</v>
      </c>
      <c r="R12" s="1">
        <f t="shared" si="1"/>
        <v>42</v>
      </c>
      <c r="T12" s="17">
        <v>10</v>
      </c>
      <c r="U12" s="2" t="s">
        <v>35</v>
      </c>
      <c r="V12" s="9">
        <v>4</v>
      </c>
      <c r="W12" s="3">
        <v>14</v>
      </c>
      <c r="X12" s="1">
        <f t="shared" si="2"/>
        <v>56</v>
      </c>
    </row>
    <row r="13" spans="1:24" x14ac:dyDescent="0.3">
      <c r="A13" s="17">
        <v>11</v>
      </c>
      <c r="B13" s="2" t="s">
        <v>35</v>
      </c>
      <c r="C13" s="34">
        <v>3</v>
      </c>
      <c r="D13" s="3">
        <v>14</v>
      </c>
      <c r="E13" s="1">
        <f>D13*C13</f>
        <v>42</v>
      </c>
      <c r="G13" s="17">
        <v>11</v>
      </c>
      <c r="H13" s="2" t="s">
        <v>1</v>
      </c>
      <c r="I13" s="34">
        <v>28.7</v>
      </c>
      <c r="J13" s="3">
        <v>96</v>
      </c>
      <c r="K13" s="1">
        <f t="shared" si="0"/>
        <v>2755.2</v>
      </c>
      <c r="N13" s="17">
        <v>11</v>
      </c>
      <c r="O13" s="2" t="s">
        <v>1</v>
      </c>
      <c r="P13" s="9">
        <f>32.6+33.7</f>
        <v>66.300000000000011</v>
      </c>
      <c r="Q13" s="3">
        <v>96</v>
      </c>
      <c r="R13" s="1">
        <f t="shared" si="1"/>
        <v>6364.8000000000011</v>
      </c>
      <c r="T13" s="17">
        <v>11</v>
      </c>
      <c r="U13" s="2" t="s">
        <v>1</v>
      </c>
      <c r="V13" s="9">
        <v>24.6</v>
      </c>
      <c r="W13" s="3">
        <v>96</v>
      </c>
      <c r="X13" s="1">
        <f t="shared" si="2"/>
        <v>2361.6000000000004</v>
      </c>
    </row>
    <row r="14" spans="1:24" x14ac:dyDescent="0.3">
      <c r="A14" s="17">
        <v>12</v>
      </c>
      <c r="B14" s="2" t="s">
        <v>1</v>
      </c>
      <c r="C14" s="34">
        <v>12</v>
      </c>
      <c r="D14" s="3">
        <v>105</v>
      </c>
      <c r="E14" s="1">
        <f>D14*C14</f>
        <v>1260</v>
      </c>
      <c r="G14" s="17">
        <v>12</v>
      </c>
      <c r="H14" s="2" t="s">
        <v>2</v>
      </c>
      <c r="K14" s="1">
        <f t="shared" si="0"/>
        <v>0</v>
      </c>
      <c r="N14" s="17">
        <v>12</v>
      </c>
      <c r="O14" s="2" t="s">
        <v>2</v>
      </c>
      <c r="P14" s="9">
        <v>69.5</v>
      </c>
      <c r="Q14" s="3">
        <v>23</v>
      </c>
      <c r="R14" s="1">
        <f t="shared" si="1"/>
        <v>1598.5</v>
      </c>
      <c r="T14" s="17">
        <v>12</v>
      </c>
      <c r="U14" s="2" t="s">
        <v>2</v>
      </c>
      <c r="V14" s="9">
        <v>37.5</v>
      </c>
      <c r="W14" s="3">
        <v>22</v>
      </c>
      <c r="X14" s="1">
        <f t="shared" si="2"/>
        <v>825</v>
      </c>
    </row>
    <row r="15" spans="1:24" x14ac:dyDescent="0.3">
      <c r="A15" s="17">
        <v>13</v>
      </c>
      <c r="B15" s="2" t="s">
        <v>66</v>
      </c>
      <c r="C15" s="34">
        <v>0.8</v>
      </c>
      <c r="D15" s="3">
        <v>56</v>
      </c>
      <c r="E15" s="1">
        <f>D15*C15</f>
        <v>44.800000000000004</v>
      </c>
      <c r="G15" s="17">
        <v>13</v>
      </c>
      <c r="H15" s="2" t="s">
        <v>2</v>
      </c>
      <c r="K15" s="1">
        <f t="shared" si="0"/>
        <v>0</v>
      </c>
      <c r="N15" s="17">
        <v>13</v>
      </c>
      <c r="O15" s="2" t="s">
        <v>2</v>
      </c>
      <c r="R15" s="1">
        <f t="shared" si="1"/>
        <v>0</v>
      </c>
      <c r="T15" s="17">
        <v>13</v>
      </c>
      <c r="U15" s="2" t="s">
        <v>2</v>
      </c>
      <c r="V15" s="9">
        <v>66.5</v>
      </c>
      <c r="W15" s="3">
        <v>23</v>
      </c>
      <c r="X15" s="1">
        <f t="shared" si="2"/>
        <v>1529.5</v>
      </c>
    </row>
    <row r="16" spans="1:24" x14ac:dyDescent="0.3">
      <c r="A16" s="17">
        <v>14</v>
      </c>
      <c r="B16" s="2" t="s">
        <v>86</v>
      </c>
      <c r="C16" s="34">
        <f>15+442</f>
        <v>457</v>
      </c>
      <c r="D16" s="3">
        <v>12</v>
      </c>
      <c r="E16" s="1">
        <f>D16*C16</f>
        <v>5484</v>
      </c>
      <c r="G16" s="17">
        <v>14</v>
      </c>
      <c r="H16" s="2" t="s">
        <v>10</v>
      </c>
      <c r="I16" s="34">
        <v>358</v>
      </c>
      <c r="J16" s="3">
        <v>12</v>
      </c>
      <c r="K16" s="1">
        <f t="shared" si="0"/>
        <v>4296</v>
      </c>
      <c r="N16" s="17">
        <v>14</v>
      </c>
      <c r="O16" s="2" t="s">
        <v>10</v>
      </c>
      <c r="P16" s="9">
        <v>572</v>
      </c>
      <c r="Q16" s="3">
        <v>14</v>
      </c>
      <c r="R16" s="1">
        <f t="shared" si="1"/>
        <v>8008</v>
      </c>
      <c r="T16" s="17">
        <v>14</v>
      </c>
      <c r="U16" s="2" t="s">
        <v>10</v>
      </c>
      <c r="V16" s="9">
        <v>184.5</v>
      </c>
      <c r="W16" s="3">
        <v>14</v>
      </c>
      <c r="X16" s="1">
        <f t="shared" si="2"/>
        <v>2583</v>
      </c>
    </row>
    <row r="17" spans="1:24" x14ac:dyDescent="0.3">
      <c r="A17" s="17">
        <v>15</v>
      </c>
      <c r="B17" s="2" t="s">
        <v>92</v>
      </c>
      <c r="C17" s="34">
        <v>3.2</v>
      </c>
      <c r="D17" s="3">
        <v>37</v>
      </c>
      <c r="E17" s="3">
        <f>D17*C17</f>
        <v>118.4</v>
      </c>
      <c r="G17" s="17">
        <v>15</v>
      </c>
      <c r="H17" s="2" t="s">
        <v>80</v>
      </c>
      <c r="I17" s="34">
        <v>2.66</v>
      </c>
      <c r="J17" s="3">
        <v>26</v>
      </c>
      <c r="K17" s="3">
        <f t="shared" si="0"/>
        <v>69.16</v>
      </c>
      <c r="N17" s="17">
        <v>15</v>
      </c>
      <c r="O17" s="2" t="s">
        <v>75</v>
      </c>
      <c r="P17" s="9">
        <v>15.45</v>
      </c>
      <c r="Q17" s="3">
        <v>65</v>
      </c>
      <c r="R17" s="3">
        <f t="shared" si="1"/>
        <v>1004.25</v>
      </c>
      <c r="T17" s="17">
        <v>15</v>
      </c>
      <c r="U17" s="2" t="s">
        <v>75</v>
      </c>
      <c r="V17" s="9">
        <v>19.5</v>
      </c>
      <c r="W17" s="3">
        <v>65</v>
      </c>
      <c r="X17" s="3">
        <f t="shared" si="2"/>
        <v>1267.5</v>
      </c>
    </row>
    <row r="18" spans="1:24" x14ac:dyDescent="0.3">
      <c r="A18" s="17">
        <v>16</v>
      </c>
      <c r="B18" s="2" t="s">
        <v>2</v>
      </c>
      <c r="C18" s="34">
        <v>44</v>
      </c>
      <c r="D18" s="3">
        <v>23</v>
      </c>
      <c r="E18" s="1">
        <f>D18*C18</f>
        <v>1012</v>
      </c>
      <c r="G18" s="17">
        <v>16</v>
      </c>
      <c r="H18" s="2" t="s">
        <v>75</v>
      </c>
      <c r="I18" s="34">
        <v>3</v>
      </c>
      <c r="J18" s="3">
        <v>65</v>
      </c>
      <c r="K18" s="3">
        <f t="shared" si="0"/>
        <v>195</v>
      </c>
      <c r="N18" s="17">
        <v>16</v>
      </c>
      <c r="O18" s="2" t="s">
        <v>25</v>
      </c>
      <c r="P18" s="9">
        <v>38.5</v>
      </c>
      <c r="Q18" s="3">
        <v>42</v>
      </c>
      <c r="R18" s="3">
        <f t="shared" si="1"/>
        <v>1617</v>
      </c>
      <c r="T18" s="17">
        <v>16</v>
      </c>
      <c r="U18" s="2" t="s">
        <v>25</v>
      </c>
      <c r="V18" s="9">
        <v>23</v>
      </c>
      <c r="W18" s="3">
        <v>42</v>
      </c>
      <c r="X18" s="3">
        <f t="shared" si="2"/>
        <v>966</v>
      </c>
    </row>
    <row r="19" spans="1:24" x14ac:dyDescent="0.3">
      <c r="A19" s="17">
        <v>17</v>
      </c>
      <c r="B19" s="2" t="s">
        <v>88</v>
      </c>
      <c r="C19" s="34">
        <v>27.22</v>
      </c>
      <c r="D19" s="3">
        <v>25</v>
      </c>
      <c r="E19" s="1">
        <f>D19*C19</f>
        <v>680.5</v>
      </c>
      <c r="G19" s="17">
        <v>17</v>
      </c>
      <c r="H19" s="2" t="s">
        <v>25</v>
      </c>
      <c r="I19" s="34">
        <v>37</v>
      </c>
      <c r="J19" s="3">
        <v>40</v>
      </c>
      <c r="K19" s="1">
        <f t="shared" si="0"/>
        <v>1480</v>
      </c>
      <c r="N19" s="17">
        <v>17</v>
      </c>
      <c r="O19" s="2" t="s">
        <v>7</v>
      </c>
      <c r="P19" s="9">
        <v>1.4</v>
      </c>
      <c r="Q19" s="3">
        <v>54</v>
      </c>
      <c r="R19" s="1">
        <f t="shared" si="1"/>
        <v>75.599999999999994</v>
      </c>
      <c r="T19" s="17">
        <v>17</v>
      </c>
      <c r="U19" s="2" t="s">
        <v>7</v>
      </c>
      <c r="V19" s="9">
        <v>4.08</v>
      </c>
      <c r="W19" s="3">
        <v>54</v>
      </c>
      <c r="X19" s="1">
        <f t="shared" si="2"/>
        <v>220.32</v>
      </c>
    </row>
    <row r="20" spans="1:24" x14ac:dyDescent="0.3">
      <c r="A20" s="17">
        <v>18</v>
      </c>
      <c r="B20" s="2" t="s">
        <v>10</v>
      </c>
      <c r="E20" s="1">
        <f>D20*C20</f>
        <v>0</v>
      </c>
      <c r="G20" s="17">
        <v>18</v>
      </c>
      <c r="H20" s="2" t="s">
        <v>7</v>
      </c>
      <c r="I20" s="34">
        <v>0.5</v>
      </c>
      <c r="J20" s="3">
        <v>54</v>
      </c>
      <c r="K20" s="1">
        <f t="shared" si="0"/>
        <v>27</v>
      </c>
      <c r="N20" s="17">
        <v>18</v>
      </c>
      <c r="O20" s="2" t="s">
        <v>67</v>
      </c>
      <c r="P20" s="9">
        <v>1.175</v>
      </c>
      <c r="Q20" s="3">
        <v>54</v>
      </c>
      <c r="R20" s="1">
        <f t="shared" si="1"/>
        <v>63.45</v>
      </c>
      <c r="T20" s="17">
        <v>18</v>
      </c>
      <c r="U20" s="2" t="s">
        <v>67</v>
      </c>
      <c r="V20" s="9">
        <v>1.5</v>
      </c>
      <c r="W20" s="3">
        <v>54</v>
      </c>
      <c r="X20" s="1">
        <f t="shared" si="2"/>
        <v>81</v>
      </c>
    </row>
    <row r="21" spans="1:24" x14ac:dyDescent="0.3">
      <c r="A21" s="17">
        <v>19</v>
      </c>
      <c r="B21" s="2" t="s">
        <v>80</v>
      </c>
      <c r="E21" s="3">
        <f>D21*C21</f>
        <v>0</v>
      </c>
      <c r="G21" s="17">
        <v>19</v>
      </c>
      <c r="H21" s="2" t="s">
        <v>67</v>
      </c>
      <c r="I21" s="34">
        <v>1</v>
      </c>
      <c r="J21" s="3">
        <v>54</v>
      </c>
      <c r="K21" s="3">
        <f t="shared" si="0"/>
        <v>54</v>
      </c>
      <c r="N21" s="17">
        <v>19</v>
      </c>
      <c r="O21" s="2" t="s">
        <v>27</v>
      </c>
      <c r="P21" s="9">
        <v>11.5</v>
      </c>
      <c r="Q21" s="3">
        <v>20</v>
      </c>
      <c r="R21" s="3">
        <f t="shared" si="1"/>
        <v>230</v>
      </c>
      <c r="T21" s="17">
        <v>19</v>
      </c>
      <c r="U21" s="2" t="s">
        <v>27</v>
      </c>
      <c r="V21" s="9">
        <v>17</v>
      </c>
      <c r="W21" s="3">
        <v>20</v>
      </c>
      <c r="X21" s="3">
        <f t="shared" si="2"/>
        <v>340</v>
      </c>
    </row>
    <row r="22" spans="1:24" x14ac:dyDescent="0.3">
      <c r="A22" s="17">
        <v>20</v>
      </c>
      <c r="B22" s="2" t="s">
        <v>75</v>
      </c>
      <c r="C22" s="34">
        <v>4.0999999999999996</v>
      </c>
      <c r="D22" s="3">
        <v>65</v>
      </c>
      <c r="E22" s="3">
        <f>D22*C22</f>
        <v>266.5</v>
      </c>
      <c r="G22" s="17">
        <v>20</v>
      </c>
      <c r="H22" s="2" t="s">
        <v>27</v>
      </c>
      <c r="I22" s="34">
        <v>21</v>
      </c>
      <c r="J22" s="3">
        <v>18</v>
      </c>
      <c r="K22" s="1">
        <f t="shared" si="0"/>
        <v>378</v>
      </c>
      <c r="N22" s="17">
        <v>20</v>
      </c>
      <c r="O22" s="2" t="s">
        <v>38</v>
      </c>
      <c r="P22" s="9">
        <f>8.5+17</f>
        <v>25.5</v>
      </c>
      <c r="Q22" s="3">
        <v>58</v>
      </c>
      <c r="R22" s="1">
        <f t="shared" si="1"/>
        <v>1479</v>
      </c>
      <c r="T22" s="17">
        <v>20</v>
      </c>
      <c r="U22" s="2" t="s">
        <v>38</v>
      </c>
      <c r="V22" s="9">
        <f>18.5+17</f>
        <v>35.5</v>
      </c>
      <c r="W22" s="3">
        <v>58</v>
      </c>
      <c r="X22" s="1">
        <f t="shared" si="2"/>
        <v>2059</v>
      </c>
    </row>
    <row r="23" spans="1:24" x14ac:dyDescent="0.3">
      <c r="A23" s="17">
        <v>21</v>
      </c>
      <c r="B23" s="2" t="s">
        <v>25</v>
      </c>
      <c r="E23" s="1">
        <f>D23*C23</f>
        <v>0</v>
      </c>
      <c r="G23" s="17">
        <v>21</v>
      </c>
      <c r="H23" s="2" t="s">
        <v>38</v>
      </c>
      <c r="I23" s="34">
        <f>8.5+17</f>
        <v>25.5</v>
      </c>
      <c r="J23" s="3">
        <v>58</v>
      </c>
      <c r="K23" s="3">
        <f t="shared" si="0"/>
        <v>1479</v>
      </c>
      <c r="N23" s="17">
        <v>21</v>
      </c>
      <c r="O23" s="2" t="s">
        <v>77</v>
      </c>
      <c r="P23" s="9">
        <f>125+117</f>
        <v>242</v>
      </c>
      <c r="Q23" s="3">
        <v>36</v>
      </c>
      <c r="R23" s="3">
        <f t="shared" si="1"/>
        <v>8712</v>
      </c>
      <c r="T23" s="17">
        <v>21</v>
      </c>
      <c r="U23" s="2" t="s">
        <v>77</v>
      </c>
      <c r="V23" s="9">
        <v>152</v>
      </c>
      <c r="W23" s="3">
        <v>38</v>
      </c>
      <c r="X23" s="3">
        <f t="shared" si="2"/>
        <v>5776</v>
      </c>
    </row>
    <row r="24" spans="1:24" x14ac:dyDescent="0.3">
      <c r="A24" s="17">
        <v>22</v>
      </c>
      <c r="B24" s="2" t="s">
        <v>7</v>
      </c>
      <c r="C24" s="34">
        <v>2.38</v>
      </c>
      <c r="D24" s="3">
        <v>56</v>
      </c>
      <c r="E24" s="1">
        <f>D24*C24</f>
        <v>133.28</v>
      </c>
      <c r="G24" s="17">
        <v>22</v>
      </c>
      <c r="H24" s="2" t="s">
        <v>77</v>
      </c>
      <c r="I24" s="34">
        <f>379+89.5</f>
        <v>468.5</v>
      </c>
      <c r="J24" s="3">
        <v>36</v>
      </c>
      <c r="K24" s="1">
        <f t="shared" si="0"/>
        <v>16866</v>
      </c>
      <c r="N24" s="17">
        <v>22</v>
      </c>
      <c r="O24" s="2" t="s">
        <v>11</v>
      </c>
      <c r="P24" s="9">
        <f>73+75.5</f>
        <v>148.5</v>
      </c>
      <c r="Q24" s="3">
        <v>37</v>
      </c>
      <c r="R24" s="1">
        <f t="shared" si="1"/>
        <v>5494.5</v>
      </c>
      <c r="T24" s="17">
        <v>22</v>
      </c>
      <c r="U24" s="2" t="s">
        <v>11</v>
      </c>
      <c r="V24" s="9">
        <f>12.5+74</f>
        <v>86.5</v>
      </c>
      <c r="W24" s="3">
        <v>39</v>
      </c>
      <c r="X24" s="1">
        <f t="shared" si="2"/>
        <v>3373.5</v>
      </c>
    </row>
    <row r="25" spans="1:24" x14ac:dyDescent="0.3">
      <c r="A25" s="17">
        <v>23</v>
      </c>
      <c r="B25" s="2" t="s">
        <v>67</v>
      </c>
      <c r="C25" s="34">
        <v>1</v>
      </c>
      <c r="D25" s="3">
        <v>56</v>
      </c>
      <c r="E25" s="3">
        <f>D25*C25</f>
        <v>56</v>
      </c>
      <c r="G25" s="17">
        <v>23</v>
      </c>
      <c r="H25" s="2" t="s">
        <v>11</v>
      </c>
      <c r="I25" s="34">
        <v>43.5</v>
      </c>
      <c r="J25" s="3">
        <v>37</v>
      </c>
      <c r="K25" s="1">
        <f t="shared" si="0"/>
        <v>1609.5</v>
      </c>
      <c r="N25" s="17">
        <v>23</v>
      </c>
      <c r="O25" s="2" t="s">
        <v>56</v>
      </c>
      <c r="P25" s="9">
        <v>23</v>
      </c>
      <c r="Q25" s="3">
        <v>60</v>
      </c>
      <c r="R25" s="1">
        <f t="shared" si="1"/>
        <v>1380</v>
      </c>
      <c r="T25" s="17">
        <v>23</v>
      </c>
      <c r="U25" s="2" t="s">
        <v>56</v>
      </c>
      <c r="V25" s="9">
        <v>23</v>
      </c>
      <c r="W25" s="3">
        <v>60</v>
      </c>
      <c r="X25" s="1">
        <f t="shared" si="2"/>
        <v>1380</v>
      </c>
    </row>
    <row r="26" spans="1:24" x14ac:dyDescent="0.3">
      <c r="A26" s="17">
        <v>24</v>
      </c>
      <c r="B26" s="2" t="s">
        <v>27</v>
      </c>
      <c r="C26" s="34">
        <v>5</v>
      </c>
      <c r="D26" s="3">
        <v>18</v>
      </c>
      <c r="E26" s="1">
        <f>D26*C26</f>
        <v>90</v>
      </c>
      <c r="G26" s="17">
        <v>24</v>
      </c>
      <c r="H26" s="2" t="s">
        <v>56</v>
      </c>
      <c r="I26" s="34">
        <v>23</v>
      </c>
      <c r="J26" s="3">
        <v>60</v>
      </c>
      <c r="K26" s="1">
        <f t="shared" si="0"/>
        <v>1380</v>
      </c>
      <c r="N26" s="17">
        <v>24</v>
      </c>
      <c r="O26" s="2" t="s">
        <v>48</v>
      </c>
      <c r="P26" s="9">
        <v>5.86</v>
      </c>
      <c r="Q26" s="3">
        <v>30</v>
      </c>
      <c r="R26" s="1">
        <f t="shared" si="1"/>
        <v>175.8</v>
      </c>
      <c r="T26" s="17">
        <v>24</v>
      </c>
      <c r="U26" s="2" t="s">
        <v>48</v>
      </c>
      <c r="V26" s="9">
        <v>23.5</v>
      </c>
      <c r="W26" s="3">
        <v>26</v>
      </c>
      <c r="X26" s="1">
        <f t="shared" si="2"/>
        <v>611</v>
      </c>
    </row>
    <row r="27" spans="1:24" x14ac:dyDescent="0.3">
      <c r="A27" s="17">
        <v>25</v>
      </c>
      <c r="B27" s="2" t="s">
        <v>38</v>
      </c>
      <c r="C27" s="34">
        <f>8.5+17</f>
        <v>25.5</v>
      </c>
      <c r="D27" s="3">
        <v>58</v>
      </c>
      <c r="E27" s="3">
        <f>D27*C27</f>
        <v>1479</v>
      </c>
      <c r="G27" s="17">
        <v>25</v>
      </c>
      <c r="H27" s="2" t="s">
        <v>48</v>
      </c>
      <c r="I27" s="34">
        <v>7</v>
      </c>
      <c r="J27" s="3">
        <v>32</v>
      </c>
      <c r="K27" s="3">
        <f t="shared" si="0"/>
        <v>224</v>
      </c>
      <c r="N27" s="17">
        <v>25</v>
      </c>
      <c r="O27" s="2" t="s">
        <v>65</v>
      </c>
      <c r="P27" s="9">
        <v>40</v>
      </c>
      <c r="Q27" s="3">
        <v>12</v>
      </c>
      <c r="R27" s="3">
        <f t="shared" si="1"/>
        <v>480</v>
      </c>
      <c r="T27" s="17">
        <v>25</v>
      </c>
      <c r="U27" s="2" t="s">
        <v>65</v>
      </c>
      <c r="V27" s="9">
        <v>16.5</v>
      </c>
      <c r="W27" s="3">
        <v>12</v>
      </c>
      <c r="X27" s="3">
        <f t="shared" si="2"/>
        <v>198</v>
      </c>
    </row>
    <row r="28" spans="1:24" x14ac:dyDescent="0.3">
      <c r="A28" s="17">
        <v>26</v>
      </c>
      <c r="B28" s="2" t="s">
        <v>77</v>
      </c>
      <c r="C28" s="34">
        <f>169.5-26</f>
        <v>143.5</v>
      </c>
      <c r="D28" s="3">
        <v>38</v>
      </c>
      <c r="E28" s="1">
        <f>D28*C28</f>
        <v>5453</v>
      </c>
      <c r="G28" s="17">
        <v>26</v>
      </c>
      <c r="H28" s="2" t="s">
        <v>65</v>
      </c>
      <c r="I28" s="34">
        <v>16</v>
      </c>
      <c r="J28" s="3">
        <v>12</v>
      </c>
      <c r="K28" s="3">
        <f t="shared" si="0"/>
        <v>192</v>
      </c>
      <c r="N28" s="17">
        <v>26</v>
      </c>
      <c r="O28" s="2" t="s">
        <v>21</v>
      </c>
      <c r="P28" s="9">
        <v>3.4</v>
      </c>
      <c r="Q28" s="3">
        <v>120</v>
      </c>
      <c r="R28" s="3">
        <f t="shared" si="1"/>
        <v>408</v>
      </c>
      <c r="T28" s="17">
        <v>26</v>
      </c>
      <c r="U28" s="2" t="s">
        <v>21</v>
      </c>
      <c r="V28" s="9">
        <v>6.05</v>
      </c>
      <c r="W28" s="3">
        <v>122</v>
      </c>
      <c r="X28" s="3">
        <f t="shared" si="2"/>
        <v>738.1</v>
      </c>
    </row>
    <row r="29" spans="1:24" x14ac:dyDescent="0.3">
      <c r="A29" s="17">
        <v>27</v>
      </c>
      <c r="B29" s="2" t="s">
        <v>11</v>
      </c>
      <c r="C29" s="34">
        <f>167-26+14.65</f>
        <v>155.65</v>
      </c>
      <c r="D29" s="3">
        <v>39</v>
      </c>
      <c r="E29" s="1">
        <f>D29*C29</f>
        <v>6070.35</v>
      </c>
      <c r="G29" s="17">
        <v>27</v>
      </c>
      <c r="H29" s="2" t="s">
        <v>21</v>
      </c>
      <c r="I29" s="34">
        <f>3.95+14.85</f>
        <v>18.8</v>
      </c>
      <c r="J29" s="3">
        <v>102</v>
      </c>
      <c r="K29" s="1">
        <f t="shared" si="0"/>
        <v>1917.6000000000001</v>
      </c>
      <c r="N29" s="17">
        <v>27</v>
      </c>
      <c r="O29" s="2" t="s">
        <v>17</v>
      </c>
      <c r="R29" s="1">
        <f t="shared" si="1"/>
        <v>0</v>
      </c>
      <c r="T29" s="17">
        <v>27</v>
      </c>
      <c r="U29" s="2" t="s">
        <v>17</v>
      </c>
      <c r="V29" s="9">
        <v>27.22</v>
      </c>
      <c r="W29" s="3">
        <v>47</v>
      </c>
      <c r="X29" s="1">
        <f t="shared" si="2"/>
        <v>1279.3399999999999</v>
      </c>
    </row>
    <row r="30" spans="1:24" x14ac:dyDescent="0.3">
      <c r="A30" s="17">
        <v>28</v>
      </c>
      <c r="B30" s="2" t="s">
        <v>56</v>
      </c>
      <c r="C30" s="34">
        <v>23</v>
      </c>
      <c r="D30" s="3">
        <v>60</v>
      </c>
      <c r="E30" s="1">
        <f>D30*C30</f>
        <v>1380</v>
      </c>
      <c r="G30" s="17">
        <v>28</v>
      </c>
      <c r="H30" s="2" t="s">
        <v>17</v>
      </c>
      <c r="K30" s="1">
        <f t="shared" si="0"/>
        <v>0</v>
      </c>
      <c r="N30" s="17">
        <v>28</v>
      </c>
      <c r="O30" s="2" t="s">
        <v>50</v>
      </c>
      <c r="P30" s="9">
        <v>22</v>
      </c>
      <c r="Q30" s="3">
        <v>52</v>
      </c>
      <c r="R30" s="1">
        <f t="shared" si="1"/>
        <v>1144</v>
      </c>
      <c r="T30" s="17">
        <v>28</v>
      </c>
      <c r="U30" s="2" t="s">
        <v>50</v>
      </c>
      <c r="V30" s="9">
        <v>4</v>
      </c>
      <c r="W30" s="3">
        <v>54</v>
      </c>
      <c r="X30" s="1">
        <f t="shared" si="2"/>
        <v>216</v>
      </c>
    </row>
    <row r="31" spans="1:24" x14ac:dyDescent="0.3">
      <c r="A31" s="17">
        <v>29</v>
      </c>
      <c r="B31" s="2" t="s">
        <v>48</v>
      </c>
      <c r="C31" s="34">
        <f>6.83+10.08</f>
        <v>16.91</v>
      </c>
      <c r="D31" s="3">
        <v>32</v>
      </c>
      <c r="E31" s="3">
        <f>D31*C31</f>
        <v>541.12</v>
      </c>
      <c r="G31" s="17">
        <v>29</v>
      </c>
      <c r="H31" s="2" t="s">
        <v>50</v>
      </c>
      <c r="K31" s="3">
        <f t="shared" si="0"/>
        <v>0</v>
      </c>
      <c r="N31" s="17">
        <v>29</v>
      </c>
      <c r="O31" s="2" t="s">
        <v>76</v>
      </c>
      <c r="P31" s="9">
        <v>7.5</v>
      </c>
      <c r="Q31" s="3">
        <v>26</v>
      </c>
      <c r="R31" s="3">
        <f t="shared" si="1"/>
        <v>195</v>
      </c>
      <c r="T31" s="17">
        <v>29</v>
      </c>
      <c r="U31" s="2" t="s">
        <v>76</v>
      </c>
      <c r="V31" s="9">
        <v>2</v>
      </c>
      <c r="W31" s="3">
        <v>26</v>
      </c>
      <c r="X31" s="3">
        <f t="shared" si="2"/>
        <v>52</v>
      </c>
    </row>
    <row r="32" spans="1:24" x14ac:dyDescent="0.3">
      <c r="A32" s="17">
        <v>30</v>
      </c>
      <c r="B32" s="2" t="s">
        <v>65</v>
      </c>
      <c r="C32" s="34">
        <v>40</v>
      </c>
      <c r="D32" s="3">
        <v>16</v>
      </c>
      <c r="E32" s="3">
        <f>D32*C32</f>
        <v>640</v>
      </c>
      <c r="G32" s="17">
        <v>30</v>
      </c>
      <c r="H32" s="2" t="s">
        <v>76</v>
      </c>
      <c r="I32" s="34">
        <v>4</v>
      </c>
      <c r="J32" s="3">
        <v>26</v>
      </c>
      <c r="K32" s="1">
        <f t="shared" si="0"/>
        <v>104</v>
      </c>
      <c r="N32" s="17">
        <v>30</v>
      </c>
      <c r="O32" s="2" t="s">
        <v>55</v>
      </c>
      <c r="P32" s="9">
        <v>64</v>
      </c>
      <c r="Q32" s="3">
        <v>58</v>
      </c>
      <c r="R32" s="1">
        <f t="shared" si="1"/>
        <v>3712</v>
      </c>
      <c r="T32" s="17">
        <v>30</v>
      </c>
      <c r="U32" s="2" t="s">
        <v>55</v>
      </c>
      <c r="V32" s="9">
        <v>64</v>
      </c>
      <c r="W32" s="3">
        <v>58</v>
      </c>
      <c r="X32" s="1">
        <f t="shared" si="2"/>
        <v>3712</v>
      </c>
    </row>
    <row r="33" spans="1:24" x14ac:dyDescent="0.3">
      <c r="A33" s="17">
        <v>31</v>
      </c>
      <c r="B33" s="2" t="s">
        <v>93</v>
      </c>
      <c r="C33" s="34">
        <v>1.07</v>
      </c>
      <c r="D33" s="3">
        <v>60</v>
      </c>
      <c r="E33" s="3">
        <f>D33*C33</f>
        <v>64.2</v>
      </c>
      <c r="G33" s="17">
        <v>31</v>
      </c>
      <c r="H33" s="2" t="s">
        <v>55</v>
      </c>
      <c r="I33" s="34">
        <v>64</v>
      </c>
      <c r="J33" s="3">
        <v>58</v>
      </c>
      <c r="K33" s="1">
        <f t="shared" si="0"/>
        <v>3712</v>
      </c>
      <c r="N33" s="17">
        <v>31</v>
      </c>
      <c r="O33" s="2" t="s">
        <v>57</v>
      </c>
      <c r="P33" s="9">
        <v>22.5</v>
      </c>
      <c r="Q33" s="3">
        <v>46</v>
      </c>
      <c r="R33" s="1">
        <f t="shared" si="1"/>
        <v>1035</v>
      </c>
      <c r="T33" s="17">
        <v>31</v>
      </c>
      <c r="U33" s="2" t="s">
        <v>57</v>
      </c>
      <c r="V33" s="9">
        <v>22.5</v>
      </c>
      <c r="W33" s="3">
        <v>46</v>
      </c>
      <c r="X33" s="1">
        <f t="shared" si="2"/>
        <v>1035</v>
      </c>
    </row>
    <row r="34" spans="1:24" x14ac:dyDescent="0.3">
      <c r="A34" s="17">
        <v>32</v>
      </c>
      <c r="B34" s="2" t="s">
        <v>21</v>
      </c>
      <c r="E34" s="1">
        <f>D34*C34</f>
        <v>0</v>
      </c>
      <c r="G34" s="17">
        <v>32</v>
      </c>
      <c r="H34" s="2" t="s">
        <v>57</v>
      </c>
      <c r="I34" s="34">
        <v>22.5</v>
      </c>
      <c r="J34" s="3">
        <v>46</v>
      </c>
      <c r="K34" s="1">
        <f t="shared" si="0"/>
        <v>1035</v>
      </c>
      <c r="N34" s="17">
        <v>32</v>
      </c>
      <c r="O34" s="2" t="s">
        <v>5</v>
      </c>
      <c r="P34" s="9">
        <v>9.8000000000000007</v>
      </c>
      <c r="Q34" s="3">
        <v>58</v>
      </c>
      <c r="R34" s="1">
        <f t="shared" si="1"/>
        <v>568.40000000000009</v>
      </c>
      <c r="T34" s="17">
        <v>32</v>
      </c>
      <c r="U34" s="2" t="s">
        <v>5</v>
      </c>
      <c r="V34" s="9">
        <v>19.399999999999999</v>
      </c>
      <c r="W34" s="3">
        <v>58</v>
      </c>
      <c r="X34" s="1">
        <f t="shared" si="2"/>
        <v>1125.1999999999998</v>
      </c>
    </row>
    <row r="35" spans="1:24" x14ac:dyDescent="0.3">
      <c r="A35" s="17">
        <v>33</v>
      </c>
      <c r="B35" s="2" t="s">
        <v>17</v>
      </c>
      <c r="C35" s="34">
        <v>27.2</v>
      </c>
      <c r="D35" s="3">
        <v>47</v>
      </c>
      <c r="E35" s="1">
        <f>D35*C35</f>
        <v>1278.3999999999999</v>
      </c>
      <c r="G35" s="17">
        <v>33</v>
      </c>
      <c r="H35" s="2" t="s">
        <v>5</v>
      </c>
      <c r="I35" s="34">
        <v>14.8</v>
      </c>
      <c r="J35" s="3">
        <v>56</v>
      </c>
      <c r="K35" s="1">
        <f t="shared" si="0"/>
        <v>828.80000000000007</v>
      </c>
      <c r="N35" s="17">
        <v>33</v>
      </c>
      <c r="O35" s="2" t="s">
        <v>24</v>
      </c>
      <c r="P35" s="9">
        <v>11</v>
      </c>
      <c r="Q35" s="3">
        <v>58</v>
      </c>
      <c r="R35" s="1">
        <f t="shared" si="1"/>
        <v>638</v>
      </c>
      <c r="T35" s="17">
        <v>33</v>
      </c>
      <c r="U35" s="2" t="s">
        <v>24</v>
      </c>
      <c r="V35" s="9">
        <v>11.5</v>
      </c>
      <c r="W35" s="3">
        <v>58</v>
      </c>
      <c r="X35" s="1">
        <f t="shared" si="2"/>
        <v>667</v>
      </c>
    </row>
    <row r="36" spans="1:24" x14ac:dyDescent="0.3">
      <c r="A36" s="17">
        <v>34</v>
      </c>
      <c r="B36" s="2" t="s">
        <v>50</v>
      </c>
      <c r="C36" s="34">
        <f>1.5+4.38</f>
        <v>5.88</v>
      </c>
      <c r="D36" s="3">
        <v>54</v>
      </c>
      <c r="E36" s="3">
        <f>D36*C36</f>
        <v>317.52</v>
      </c>
      <c r="G36" s="17">
        <v>34</v>
      </c>
      <c r="H36" s="2" t="s">
        <v>24</v>
      </c>
      <c r="I36" s="34">
        <v>8</v>
      </c>
      <c r="J36" s="3">
        <v>58</v>
      </c>
      <c r="K36" s="1">
        <f t="shared" si="0"/>
        <v>464</v>
      </c>
      <c r="N36" s="17">
        <v>34</v>
      </c>
      <c r="O36" s="2" t="s">
        <v>33</v>
      </c>
      <c r="P36" s="9">
        <v>200.5</v>
      </c>
      <c r="Q36" s="3">
        <v>26</v>
      </c>
      <c r="R36" s="1">
        <f t="shared" si="1"/>
        <v>5213</v>
      </c>
      <c r="T36" s="17">
        <v>34</v>
      </c>
      <c r="U36" s="2" t="s">
        <v>33</v>
      </c>
      <c r="V36" s="9">
        <v>599</v>
      </c>
      <c r="W36" s="3">
        <v>27.5</v>
      </c>
      <c r="X36" s="1">
        <f t="shared" si="2"/>
        <v>16472.5</v>
      </c>
    </row>
    <row r="37" spans="1:24" x14ac:dyDescent="0.3">
      <c r="A37" s="17">
        <v>35</v>
      </c>
      <c r="B37" s="2" t="s">
        <v>76</v>
      </c>
      <c r="C37" s="34">
        <v>5.5</v>
      </c>
      <c r="D37" s="3">
        <v>26</v>
      </c>
      <c r="E37" s="1">
        <f>D37*C37</f>
        <v>143</v>
      </c>
      <c r="G37" s="17">
        <v>35</v>
      </c>
      <c r="H37" s="2" t="s">
        <v>33</v>
      </c>
      <c r="K37" s="1">
        <f t="shared" si="0"/>
        <v>0</v>
      </c>
      <c r="N37" s="17">
        <v>35</v>
      </c>
      <c r="O37" s="2" t="s">
        <v>81</v>
      </c>
      <c r="P37" s="9">
        <v>0.42</v>
      </c>
      <c r="Q37" s="3">
        <v>115</v>
      </c>
      <c r="R37" s="1">
        <f t="shared" si="1"/>
        <v>48.3</v>
      </c>
      <c r="T37" s="17">
        <v>35</v>
      </c>
      <c r="U37" s="2" t="s">
        <v>12</v>
      </c>
      <c r="V37" s="9">
        <v>56.5</v>
      </c>
      <c r="W37" s="3">
        <v>44</v>
      </c>
      <c r="X37" s="1">
        <f t="shared" si="2"/>
        <v>2486</v>
      </c>
    </row>
    <row r="38" spans="1:24" x14ac:dyDescent="0.3">
      <c r="A38" s="17">
        <v>36</v>
      </c>
      <c r="B38" s="2" t="s">
        <v>55</v>
      </c>
      <c r="C38" s="34">
        <v>64</v>
      </c>
      <c r="D38" s="3">
        <v>58</v>
      </c>
      <c r="E38" s="1">
        <f>D38*C38</f>
        <v>3712</v>
      </c>
      <c r="G38" s="17">
        <v>36</v>
      </c>
      <c r="H38" s="2" t="s">
        <v>33</v>
      </c>
      <c r="I38" s="34">
        <v>487.5</v>
      </c>
      <c r="J38" s="3">
        <v>12</v>
      </c>
      <c r="K38" s="1">
        <f t="shared" si="0"/>
        <v>5850</v>
      </c>
      <c r="N38" s="17">
        <v>36</v>
      </c>
      <c r="O38" s="2" t="s">
        <v>15</v>
      </c>
      <c r="P38" s="9">
        <v>23</v>
      </c>
      <c r="Q38" s="3">
        <v>72</v>
      </c>
      <c r="R38" s="1">
        <f t="shared" si="1"/>
        <v>1656</v>
      </c>
      <c r="T38" s="17">
        <v>36</v>
      </c>
      <c r="U38" s="2" t="s">
        <v>15</v>
      </c>
      <c r="V38" s="9">
        <v>48</v>
      </c>
      <c r="W38" s="3">
        <v>72</v>
      </c>
      <c r="X38" s="1">
        <f t="shared" si="2"/>
        <v>3456</v>
      </c>
    </row>
    <row r="39" spans="1:24" x14ac:dyDescent="0.3">
      <c r="A39" s="17">
        <v>37</v>
      </c>
      <c r="B39" s="2" t="s">
        <v>57</v>
      </c>
      <c r="C39" s="34">
        <v>22.5</v>
      </c>
      <c r="D39" s="3">
        <v>46</v>
      </c>
      <c r="E39" s="1">
        <f>D39*C39</f>
        <v>1035</v>
      </c>
      <c r="G39" s="17">
        <v>37</v>
      </c>
      <c r="H39" s="2" t="s">
        <v>84</v>
      </c>
      <c r="I39" s="34">
        <v>9.6999999999999993</v>
      </c>
      <c r="J39" s="3">
        <v>60</v>
      </c>
      <c r="K39" s="1">
        <f t="shared" si="0"/>
        <v>582</v>
      </c>
      <c r="N39" s="17">
        <v>37</v>
      </c>
      <c r="O39" s="2" t="s">
        <v>58</v>
      </c>
      <c r="P39" s="9">
        <v>5</v>
      </c>
      <c r="Q39" s="3">
        <v>14</v>
      </c>
      <c r="R39" s="1">
        <f t="shared" si="1"/>
        <v>70</v>
      </c>
      <c r="T39" s="17">
        <v>37</v>
      </c>
      <c r="U39" s="2" t="s">
        <v>58</v>
      </c>
      <c r="V39" s="9">
        <v>6</v>
      </c>
      <c r="W39" s="3">
        <v>14</v>
      </c>
      <c r="X39" s="1">
        <f t="shared" si="2"/>
        <v>84</v>
      </c>
    </row>
    <row r="40" spans="1:24" x14ac:dyDescent="0.3">
      <c r="A40" s="17">
        <v>38</v>
      </c>
      <c r="B40" s="2" t="s">
        <v>5</v>
      </c>
      <c r="C40" s="34">
        <v>7.5650000000000004</v>
      </c>
      <c r="D40" s="3">
        <v>56</v>
      </c>
      <c r="E40" s="1">
        <f>D40*C40</f>
        <v>423.64000000000004</v>
      </c>
      <c r="G40" s="17">
        <v>38</v>
      </c>
      <c r="H40" s="2" t="s">
        <v>83</v>
      </c>
      <c r="I40" s="34">
        <v>10.9</v>
      </c>
      <c r="J40" s="3">
        <v>42</v>
      </c>
      <c r="K40" s="1">
        <f t="shared" si="0"/>
        <v>457.8</v>
      </c>
      <c r="N40" s="17">
        <v>38</v>
      </c>
      <c r="O40" s="2" t="s">
        <v>60</v>
      </c>
      <c r="P40" s="9">
        <v>4</v>
      </c>
      <c r="Q40" s="3">
        <v>8</v>
      </c>
      <c r="R40" s="1">
        <f t="shared" si="1"/>
        <v>32</v>
      </c>
      <c r="T40" s="17">
        <v>38</v>
      </c>
      <c r="U40" s="2" t="s">
        <v>60</v>
      </c>
      <c r="V40" s="9">
        <v>4</v>
      </c>
      <c r="W40" s="3">
        <v>8</v>
      </c>
      <c r="X40" s="1">
        <f t="shared" si="2"/>
        <v>32</v>
      </c>
    </row>
    <row r="41" spans="1:24" x14ac:dyDescent="0.3">
      <c r="A41" s="17">
        <v>39</v>
      </c>
      <c r="B41" s="2" t="s">
        <v>24</v>
      </c>
      <c r="C41" s="34">
        <v>5</v>
      </c>
      <c r="D41" s="3">
        <v>58</v>
      </c>
      <c r="E41" s="1">
        <f>D41*C41</f>
        <v>290</v>
      </c>
      <c r="G41" s="17">
        <v>39</v>
      </c>
      <c r="H41" s="2" t="s">
        <v>15</v>
      </c>
      <c r="I41" s="34">
        <v>23.5</v>
      </c>
      <c r="J41" s="3">
        <v>72</v>
      </c>
      <c r="K41" s="1">
        <f t="shared" si="0"/>
        <v>1692</v>
      </c>
      <c r="N41" s="17">
        <v>39</v>
      </c>
      <c r="O41" s="2" t="s">
        <v>31</v>
      </c>
      <c r="R41" s="1">
        <f t="shared" si="1"/>
        <v>0</v>
      </c>
      <c r="T41" s="17">
        <v>39</v>
      </c>
      <c r="U41" s="2" t="s">
        <v>31</v>
      </c>
      <c r="V41" s="9">
        <v>1</v>
      </c>
      <c r="W41" s="3">
        <v>10</v>
      </c>
      <c r="X41" s="1">
        <f t="shared" si="2"/>
        <v>10</v>
      </c>
    </row>
    <row r="42" spans="1:24" x14ac:dyDescent="0.3">
      <c r="A42" s="17">
        <v>40</v>
      </c>
      <c r="B42" s="2" t="s">
        <v>33</v>
      </c>
      <c r="C42" s="34">
        <f>126+265+22.25+12.5</f>
        <v>425.75</v>
      </c>
      <c r="D42" s="3">
        <v>29</v>
      </c>
      <c r="E42" s="1">
        <f>D42*C42</f>
        <v>12346.75</v>
      </c>
      <c r="G42" s="17">
        <v>40</v>
      </c>
      <c r="H42" s="2" t="s">
        <v>58</v>
      </c>
      <c r="I42" s="34">
        <v>6</v>
      </c>
      <c r="J42" s="3">
        <v>14</v>
      </c>
      <c r="K42" s="1">
        <f t="shared" si="0"/>
        <v>84</v>
      </c>
      <c r="N42" s="17">
        <v>40</v>
      </c>
      <c r="O42" s="2" t="s">
        <v>63</v>
      </c>
      <c r="P42" s="9">
        <v>2</v>
      </c>
      <c r="Q42" s="3">
        <v>740</v>
      </c>
      <c r="R42" s="1">
        <f t="shared" si="1"/>
        <v>1480</v>
      </c>
      <c r="T42" s="17">
        <v>40</v>
      </c>
      <c r="U42" s="2" t="s">
        <v>64</v>
      </c>
      <c r="V42" s="9">
        <f>8.5+5</f>
        <v>13.5</v>
      </c>
      <c r="W42" s="3">
        <v>80</v>
      </c>
      <c r="X42" s="1">
        <f t="shared" si="2"/>
        <v>1080</v>
      </c>
    </row>
    <row r="43" spans="1:24" x14ac:dyDescent="0.3">
      <c r="A43" s="17">
        <v>41</v>
      </c>
      <c r="B43" s="2" t="s">
        <v>33</v>
      </c>
      <c r="C43" s="34">
        <v>762</v>
      </c>
      <c r="D43" s="3">
        <v>29</v>
      </c>
      <c r="E43" s="1">
        <f>D43*C43</f>
        <v>22098</v>
      </c>
      <c r="G43" s="17">
        <v>41</v>
      </c>
      <c r="H43" s="2" t="s">
        <v>60</v>
      </c>
      <c r="I43" s="34">
        <v>4</v>
      </c>
      <c r="J43" s="3">
        <v>8</v>
      </c>
      <c r="K43" s="3">
        <f t="shared" si="0"/>
        <v>32</v>
      </c>
      <c r="N43" s="17">
        <v>41</v>
      </c>
      <c r="O43" s="2" t="s">
        <v>78</v>
      </c>
      <c r="P43" s="9">
        <v>30</v>
      </c>
      <c r="Q43" s="3">
        <v>20</v>
      </c>
      <c r="R43" s="3">
        <f t="shared" si="1"/>
        <v>600</v>
      </c>
      <c r="T43" s="17">
        <v>41</v>
      </c>
      <c r="U43" s="2" t="s">
        <v>78</v>
      </c>
      <c r="V43" s="9">
        <v>56.5</v>
      </c>
      <c r="W43" s="3">
        <v>20</v>
      </c>
      <c r="X43" s="3">
        <f t="shared" si="2"/>
        <v>1130</v>
      </c>
    </row>
    <row r="44" spans="1:24" x14ac:dyDescent="0.3">
      <c r="A44" s="17">
        <v>42</v>
      </c>
      <c r="B44" s="2" t="s">
        <v>84</v>
      </c>
      <c r="C44" s="34">
        <v>6.06</v>
      </c>
      <c r="D44" s="3">
        <v>60</v>
      </c>
      <c r="E44" s="1">
        <f>D44*C44</f>
        <v>363.59999999999997</v>
      </c>
      <c r="G44" s="17">
        <v>42</v>
      </c>
      <c r="H44" s="2" t="s">
        <v>31</v>
      </c>
      <c r="K44" s="1">
        <f t="shared" si="0"/>
        <v>0</v>
      </c>
      <c r="N44" s="17">
        <v>42</v>
      </c>
      <c r="O44" s="2" t="s">
        <v>59</v>
      </c>
      <c r="P44" s="9">
        <v>2.85</v>
      </c>
      <c r="Q44" s="3">
        <v>70</v>
      </c>
      <c r="R44" s="1">
        <f t="shared" si="1"/>
        <v>199.5</v>
      </c>
      <c r="T44" s="17">
        <v>42</v>
      </c>
      <c r="U44" s="2" t="s">
        <v>59</v>
      </c>
      <c r="V44" s="9">
        <v>1.1000000000000001</v>
      </c>
      <c r="W44" s="3">
        <v>80</v>
      </c>
      <c r="X44" s="1">
        <f t="shared" si="2"/>
        <v>88</v>
      </c>
    </row>
    <row r="45" spans="1:24" x14ac:dyDescent="0.3">
      <c r="A45" s="17">
        <v>43</v>
      </c>
      <c r="B45" s="2" t="s">
        <v>83</v>
      </c>
      <c r="E45" s="1">
        <f>D45*C45</f>
        <v>0</v>
      </c>
      <c r="G45" s="17">
        <v>43</v>
      </c>
      <c r="H45" s="2" t="s">
        <v>63</v>
      </c>
      <c r="I45" s="34">
        <v>8</v>
      </c>
      <c r="J45" s="3">
        <v>76</v>
      </c>
      <c r="K45" s="3">
        <f t="shared" si="0"/>
        <v>608</v>
      </c>
      <c r="N45" s="17">
        <v>43</v>
      </c>
      <c r="O45" s="2" t="s">
        <v>30</v>
      </c>
      <c r="P45" s="9">
        <v>2</v>
      </c>
      <c r="Q45" s="3">
        <v>30</v>
      </c>
      <c r="R45" s="3">
        <f t="shared" si="1"/>
        <v>60</v>
      </c>
      <c r="T45" s="17">
        <v>43</v>
      </c>
      <c r="U45" s="2" t="s">
        <v>30</v>
      </c>
      <c r="V45" s="9">
        <v>21</v>
      </c>
      <c r="W45" s="3">
        <v>30</v>
      </c>
      <c r="X45" s="3">
        <f t="shared" si="2"/>
        <v>630</v>
      </c>
    </row>
    <row r="46" spans="1:24" x14ac:dyDescent="0.3">
      <c r="A46" s="17">
        <v>44</v>
      </c>
      <c r="B46" s="2" t="s">
        <v>15</v>
      </c>
      <c r="C46" s="34">
        <v>15.5</v>
      </c>
      <c r="D46" s="3">
        <v>72</v>
      </c>
      <c r="E46" s="1">
        <f>D46*C46</f>
        <v>1116</v>
      </c>
      <c r="G46" s="17">
        <v>44</v>
      </c>
      <c r="H46" s="2" t="s">
        <v>78</v>
      </c>
      <c r="I46" s="34">
        <v>29</v>
      </c>
      <c r="J46" s="3">
        <v>20</v>
      </c>
      <c r="K46" s="1">
        <f t="shared" si="0"/>
        <v>580</v>
      </c>
      <c r="O46" s="2" t="s">
        <v>80</v>
      </c>
      <c r="R46" s="1">
        <f t="shared" si="1"/>
        <v>0</v>
      </c>
      <c r="X46" s="1">
        <f t="shared" si="2"/>
        <v>0</v>
      </c>
    </row>
    <row r="47" spans="1:24" x14ac:dyDescent="0.3">
      <c r="A47" s="17">
        <v>45</v>
      </c>
      <c r="B47" s="2" t="s">
        <v>58</v>
      </c>
      <c r="C47" s="34">
        <v>6</v>
      </c>
      <c r="D47" s="3">
        <v>14</v>
      </c>
      <c r="E47" s="1">
        <f>D47*C47</f>
        <v>84</v>
      </c>
      <c r="G47" s="17">
        <v>45</v>
      </c>
      <c r="H47" s="2" t="s">
        <v>59</v>
      </c>
      <c r="K47" s="1">
        <f t="shared" si="0"/>
        <v>0</v>
      </c>
      <c r="R47" s="1"/>
      <c r="X47" s="1"/>
    </row>
    <row r="48" spans="1:24" x14ac:dyDescent="0.3">
      <c r="A48" s="17">
        <v>46</v>
      </c>
      <c r="B48" s="2" t="s">
        <v>60</v>
      </c>
      <c r="C48" s="34">
        <v>3</v>
      </c>
      <c r="D48" s="3">
        <v>8</v>
      </c>
      <c r="E48" s="3">
        <f>D48*C48</f>
        <v>24</v>
      </c>
      <c r="G48" s="17">
        <v>46</v>
      </c>
      <c r="H48" s="2" t="s">
        <v>30</v>
      </c>
      <c r="I48" s="34">
        <v>17</v>
      </c>
      <c r="J48" s="3">
        <v>29</v>
      </c>
      <c r="K48" s="1">
        <f t="shared" si="0"/>
        <v>493</v>
      </c>
      <c r="R48" s="1"/>
      <c r="X48" s="1"/>
    </row>
    <row r="49" spans="1:24" x14ac:dyDescent="0.3">
      <c r="A49" s="17">
        <v>47</v>
      </c>
      <c r="B49" s="2" t="s">
        <v>31</v>
      </c>
      <c r="E49" s="1">
        <f>D49*C49</f>
        <v>0</v>
      </c>
      <c r="K49" s="1"/>
      <c r="R49" s="1"/>
      <c r="X49" s="1"/>
    </row>
    <row r="50" spans="1:24" x14ac:dyDescent="0.3">
      <c r="A50" s="17">
        <v>48</v>
      </c>
      <c r="B50" s="2" t="s">
        <v>87</v>
      </c>
      <c r="C50" s="34">
        <v>4</v>
      </c>
      <c r="D50" s="3">
        <v>78</v>
      </c>
      <c r="E50" s="1">
        <f>D50*C50</f>
        <v>312</v>
      </c>
      <c r="K50" s="1"/>
      <c r="R50" s="1"/>
      <c r="X50" s="1"/>
    </row>
    <row r="51" spans="1:24" x14ac:dyDescent="0.3">
      <c r="A51" s="17">
        <v>49</v>
      </c>
      <c r="B51" s="2" t="s">
        <v>63</v>
      </c>
      <c r="C51" s="34">
        <v>1</v>
      </c>
      <c r="D51" s="3">
        <v>740</v>
      </c>
      <c r="E51" s="3">
        <f>D51*C51</f>
        <v>740</v>
      </c>
      <c r="K51" s="1"/>
      <c r="R51" s="1"/>
      <c r="X51" s="1"/>
    </row>
    <row r="52" spans="1:24" x14ac:dyDescent="0.3">
      <c r="A52" s="17">
        <v>50</v>
      </c>
      <c r="B52" s="2" t="s">
        <v>78</v>
      </c>
      <c r="C52" s="34">
        <f>13.5+3.05</f>
        <v>16.55</v>
      </c>
      <c r="D52" s="3">
        <v>20</v>
      </c>
      <c r="E52" s="1">
        <f>D52*C52</f>
        <v>331</v>
      </c>
      <c r="K52" s="1"/>
      <c r="R52" s="1"/>
      <c r="X52" s="1"/>
    </row>
    <row r="53" spans="1:24" ht="19.5" thickBot="1" x14ac:dyDescent="0.35">
      <c r="A53" s="17">
        <v>51</v>
      </c>
      <c r="B53" s="2" t="s">
        <v>59</v>
      </c>
      <c r="E53" s="1">
        <f>D53*C53</f>
        <v>0</v>
      </c>
      <c r="K53" s="1"/>
      <c r="R53" s="1"/>
      <c r="X53" s="1"/>
    </row>
    <row r="54" spans="1:24" ht="19.5" thickBot="1" x14ac:dyDescent="0.35">
      <c r="A54" s="17">
        <v>52</v>
      </c>
      <c r="B54" s="2" t="s">
        <v>30</v>
      </c>
      <c r="E54" s="1">
        <f>D54*C54</f>
        <v>0</v>
      </c>
      <c r="J54" s="30" t="s">
        <v>40</v>
      </c>
      <c r="K54" s="31">
        <f>SUM(K3:K48)</f>
        <v>90760.750000000015</v>
      </c>
      <c r="Q54" s="30" t="s">
        <v>40</v>
      </c>
      <c r="R54" s="31">
        <f>SUM(R3:R46)</f>
        <v>117404.755</v>
      </c>
      <c r="W54" s="30" t="s">
        <v>40</v>
      </c>
      <c r="X54" s="31">
        <f>SUM(X3:X46)</f>
        <v>99309.494999999995</v>
      </c>
    </row>
    <row r="55" spans="1:24" ht="19.5" thickBot="1" x14ac:dyDescent="0.35">
      <c r="B55" s="19"/>
      <c r="D55" s="30" t="s">
        <v>40</v>
      </c>
      <c r="E55" s="31">
        <f>SUM(E3:E48)</f>
        <v>107249.8</v>
      </c>
      <c r="H55" s="19"/>
      <c r="K55" s="16"/>
      <c r="O55" s="19"/>
      <c r="R55" s="16"/>
      <c r="U55" s="19"/>
      <c r="X55" s="16"/>
    </row>
    <row r="56" spans="1:24" x14ac:dyDescent="0.3">
      <c r="E56" s="28"/>
      <c r="K56" s="28"/>
      <c r="R56" s="28"/>
      <c r="X56" s="28"/>
    </row>
    <row r="57" spans="1:24" x14ac:dyDescent="0.3">
      <c r="E57" s="28"/>
      <c r="K57" s="28"/>
      <c r="R57" s="28"/>
      <c r="X57" s="28"/>
    </row>
    <row r="58" spans="1:24" x14ac:dyDescent="0.3">
      <c r="E58" s="16"/>
      <c r="K58" s="16"/>
      <c r="R58" s="16"/>
      <c r="X58" s="16"/>
    </row>
    <row r="59" spans="1:24" x14ac:dyDescent="0.3">
      <c r="E59" s="16"/>
      <c r="K59" s="16"/>
      <c r="R59" s="16"/>
      <c r="X59" s="16"/>
    </row>
    <row r="60" spans="1:24" x14ac:dyDescent="0.3">
      <c r="E60" s="16"/>
      <c r="K60" s="16"/>
      <c r="R60" s="16"/>
      <c r="X60" s="16"/>
    </row>
    <row r="61" spans="1:24" x14ac:dyDescent="0.3">
      <c r="E61" s="29"/>
      <c r="K61" s="29"/>
      <c r="R61" s="29"/>
      <c r="X61" s="29"/>
    </row>
  </sheetData>
  <sortState ref="B3:E54">
    <sortCondition ref="B3:B54"/>
  </sortState>
  <pageMargins left="0.70866141732283472" right="0.70866141732283472" top="0.35433070866141736" bottom="0.15748031496062992" header="0.31496062992125984" footer="0.31496062992125984"/>
  <pageSetup scale="7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ABRIL 2015</vt:lpstr>
      <vt:lpstr>MAYO 2015</vt:lpstr>
      <vt:lpstr>JUNIO 2015</vt:lpstr>
      <vt:lpstr>JULIO 2015</vt:lpstr>
      <vt:lpstr>Hoja2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2015-08-13T17:23:42Z</cp:lastPrinted>
  <dcterms:created xsi:type="dcterms:W3CDTF">2015-05-09T17:51:02Z</dcterms:created>
  <dcterms:modified xsi:type="dcterms:W3CDTF">2015-08-13T17:23:47Z</dcterms:modified>
</cp:coreProperties>
</file>