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0" windowWidth="14040" windowHeight="6915" firstSheet="5" activeTab="10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ABRIL   2015" sheetId="11" r:id="rId7"/>
    <sheet name="M A Y O   2015" sheetId="12" r:id="rId8"/>
    <sheet name="JUNIO   2015" sheetId="13" r:id="rId9"/>
    <sheet name="J U L I O     2 0 1 5 " sheetId="14" r:id="rId10"/>
    <sheet name="AGOSTO      2015" sheetId="15" r:id="rId11"/>
    <sheet name="SEPTIEMBRE   2 0 1 5    " sheetId="16" r:id="rId12"/>
    <sheet name="Hoja3" sheetId="17" r:id="rId13"/>
    <sheet name="Hoja4" sheetId="18" r:id="rId14"/>
    <sheet name="Hoja6" sheetId="19" r:id="rId15"/>
    <sheet name="Hoja7" sheetId="20" r:id="rId16"/>
    <sheet name="Hoja8" sheetId="21" r:id="rId17"/>
  </sheets>
  <calcPr calcId="144525"/>
</workbook>
</file>

<file path=xl/calcChain.xml><?xml version="1.0" encoding="utf-8"?>
<calcChain xmlns="http://schemas.openxmlformats.org/spreadsheetml/2006/main">
  <c r="T5" i="16" l="1"/>
  <c r="AA45" i="16"/>
  <c r="AD45" i="16"/>
  <c r="N13" i="14" l="1"/>
  <c r="N9" i="14"/>
  <c r="T41" i="15" l="1"/>
  <c r="AA19" i="16"/>
  <c r="AD19" i="16"/>
  <c r="R71" i="16" l="1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L37" i="16"/>
  <c r="K37" i="16"/>
  <c r="I37" i="16"/>
  <c r="J39" i="16" s="1"/>
  <c r="F37" i="16"/>
  <c r="C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T71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F40" i="16" l="1"/>
  <c r="F43" i="16" s="1"/>
  <c r="F45" i="16" s="1"/>
  <c r="K43" i="16" s="1"/>
  <c r="K45" i="16" s="1"/>
  <c r="U23" i="16"/>
  <c r="U71" i="16" s="1"/>
  <c r="T32" i="15"/>
  <c r="AC124" i="15"/>
  <c r="Z124" i="15"/>
  <c r="C37" i="14" l="1"/>
  <c r="L37" i="14" l="1"/>
  <c r="F37" i="14"/>
  <c r="T23" i="15" l="1"/>
  <c r="AC84" i="15"/>
  <c r="Z84" i="15"/>
  <c r="R73" i="14" l="1"/>
  <c r="T49" i="14" l="1"/>
  <c r="AE46" i="15"/>
  <c r="AE20" i="15"/>
  <c r="AC52" i="15"/>
  <c r="Z52" i="15"/>
  <c r="I37" i="14" l="1"/>
  <c r="L24" i="14"/>
  <c r="K9" i="14"/>
  <c r="K37" i="14" s="1"/>
  <c r="J39" i="14" l="1"/>
  <c r="R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6" i="15"/>
  <c r="U35" i="15"/>
  <c r="U39" i="15"/>
  <c r="L37" i="15"/>
  <c r="I37" i="15"/>
  <c r="F37" i="15"/>
  <c r="C37" i="15"/>
  <c r="U38" i="15"/>
  <c r="U37" i="15"/>
  <c r="U34" i="15"/>
  <c r="T71" i="15"/>
  <c r="U32" i="15"/>
  <c r="U31" i="15"/>
  <c r="U30" i="15"/>
  <c r="U29" i="15"/>
  <c r="U28" i="15"/>
  <c r="U27" i="15"/>
  <c r="U26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K37" i="15"/>
  <c r="U25" i="15"/>
  <c r="U7" i="15"/>
  <c r="U6" i="15"/>
  <c r="U5" i="15"/>
  <c r="U4" i="15"/>
  <c r="F40" i="14" l="1"/>
  <c r="F43" i="14" s="1"/>
  <c r="F45" i="14" s="1"/>
  <c r="K43" i="14" s="1"/>
  <c r="K45" i="14" s="1"/>
  <c r="J39" i="15"/>
  <c r="F40" i="15" s="1"/>
  <c r="F43" i="15" s="1"/>
  <c r="F45" i="15" s="1"/>
  <c r="K43" i="15" s="1"/>
  <c r="K45" i="15" s="1"/>
  <c r="U33" i="15"/>
  <c r="U71" i="15" s="1"/>
  <c r="T33" i="14"/>
  <c r="AC118" i="14"/>
  <c r="Z118" i="14"/>
  <c r="T57" i="13" l="1"/>
  <c r="R73" i="13" l="1"/>
  <c r="F37" i="13"/>
  <c r="C37" i="13"/>
  <c r="L37" i="13"/>
  <c r="C37" i="12"/>
  <c r="L37" i="12"/>
  <c r="I37" i="13" l="1"/>
  <c r="L28" i="13" l="1"/>
  <c r="AC92" i="14" l="1"/>
  <c r="Z92" i="14"/>
  <c r="U72" i="14"/>
  <c r="U71" i="14"/>
  <c r="U70" i="14"/>
  <c r="U69" i="14"/>
  <c r="U68" i="14"/>
  <c r="U67" i="14"/>
  <c r="U66" i="14"/>
  <c r="U65" i="14"/>
  <c r="U64" i="14"/>
  <c r="U63" i="14"/>
  <c r="U62" i="14"/>
  <c r="U35" i="14"/>
  <c r="U61" i="14"/>
  <c r="U58" i="14"/>
  <c r="U60" i="14"/>
  <c r="U59" i="14"/>
  <c r="U57" i="14"/>
  <c r="U56" i="14"/>
  <c r="U55" i="14"/>
  <c r="U54" i="14"/>
  <c r="U53" i="14"/>
  <c r="U52" i="14"/>
  <c r="U51" i="14"/>
  <c r="U50" i="14"/>
  <c r="U40" i="14"/>
  <c r="U49" i="14"/>
  <c r="AC46" i="14"/>
  <c r="AC94" i="14" s="1"/>
  <c r="Z46" i="14"/>
  <c r="U48" i="14"/>
  <c r="U47" i="14"/>
  <c r="U46" i="14"/>
  <c r="U45" i="14"/>
  <c r="U44" i="14"/>
  <c r="U43" i="14"/>
  <c r="U42" i="14"/>
  <c r="U41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T73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AC95" i="14" l="1"/>
  <c r="U26" i="14"/>
  <c r="U73" i="14" s="1"/>
  <c r="T26" i="13"/>
  <c r="AC184" i="13" l="1"/>
  <c r="Z184" i="13"/>
  <c r="AC141" i="13"/>
  <c r="AC186" i="13" s="1"/>
  <c r="Z141" i="13"/>
  <c r="AC187" i="13" l="1"/>
  <c r="R57" i="12" l="1"/>
  <c r="R50" i="12"/>
  <c r="AC89" i="13" l="1"/>
  <c r="Z89" i="13"/>
  <c r="AC46" i="13"/>
  <c r="AC91" i="13" s="1"/>
  <c r="Z46" i="13"/>
  <c r="AC92" i="13" l="1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1" i="13"/>
  <c r="U20" i="13"/>
  <c r="U29" i="13"/>
  <c r="U28" i="13"/>
  <c r="U27" i="13"/>
  <c r="U26" i="13"/>
  <c r="U25" i="13"/>
  <c r="U24" i="13"/>
  <c r="U23" i="13"/>
  <c r="U22" i="13"/>
  <c r="T73" i="13"/>
  <c r="U18" i="13"/>
  <c r="U17" i="13"/>
  <c r="U16" i="13"/>
  <c r="U15" i="13"/>
  <c r="U14" i="13"/>
  <c r="U13" i="13"/>
  <c r="U12" i="13"/>
  <c r="U11" i="13"/>
  <c r="U10" i="13"/>
  <c r="U9" i="13"/>
  <c r="U8" i="13"/>
  <c r="K37" i="13"/>
  <c r="U7" i="13"/>
  <c r="U6" i="13"/>
  <c r="U5" i="13"/>
  <c r="U4" i="13"/>
  <c r="J39" i="13" l="1"/>
  <c r="F40" i="13" s="1"/>
  <c r="F43" i="13" s="1"/>
  <c r="F45" i="13" s="1"/>
  <c r="K43" i="13" s="1"/>
  <c r="K45" i="13" s="1"/>
  <c r="U19" i="13"/>
  <c r="U73" i="13" s="1"/>
  <c r="F37" i="12" l="1"/>
  <c r="K44" i="12" l="1"/>
  <c r="K43" i="11"/>
  <c r="F40" i="11"/>
  <c r="F43" i="11"/>
  <c r="R19" i="12" l="1"/>
  <c r="W129" i="12" l="1"/>
  <c r="Z129" i="12"/>
  <c r="Z132" i="12" s="1"/>
  <c r="Z86" i="12"/>
  <c r="W86" i="12"/>
  <c r="R55" i="11" l="1"/>
  <c r="Z37" i="12" l="1"/>
  <c r="W37" i="12"/>
  <c r="K8" i="12" l="1"/>
  <c r="L37" i="11" l="1"/>
  <c r="K37" i="11"/>
  <c r="I37" i="11"/>
  <c r="J39" i="11" s="1"/>
  <c r="F37" i="11"/>
  <c r="F45" i="11" s="1"/>
  <c r="K45" i="11" s="1"/>
  <c r="C37" i="11"/>
  <c r="K43" i="10" l="1"/>
  <c r="K45" i="10"/>
  <c r="P73" i="12" l="1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6" i="12"/>
  <c r="S55" i="12"/>
  <c r="S54" i="12"/>
  <c r="S59" i="12"/>
  <c r="S58" i="12"/>
  <c r="S57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K37" i="12"/>
  <c r="I37" i="12"/>
  <c r="J39" i="12" s="1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R73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37" i="11"/>
  <c r="F40" i="12" l="1"/>
  <c r="F43" i="12" s="1"/>
  <c r="F45" i="12" s="1"/>
  <c r="K43" i="12" s="1"/>
  <c r="K45" i="12" s="1"/>
  <c r="S20" i="12"/>
  <c r="S73" i="12" s="1"/>
  <c r="Z140" i="11"/>
  <c r="W140" i="11"/>
  <c r="Z84" i="11" l="1"/>
  <c r="R20" i="11" l="1"/>
  <c r="W84" i="11"/>
  <c r="F43" i="10" l="1"/>
  <c r="L37" i="10"/>
  <c r="F37" i="10"/>
  <c r="C37" i="10"/>
  <c r="R59" i="10" l="1"/>
  <c r="Z37" i="11" l="1"/>
  <c r="P73" i="11" l="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W37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2" i="11"/>
  <c r="S28" i="11"/>
  <c r="S27" i="11"/>
  <c r="R73" i="11"/>
  <c r="S17" i="11"/>
  <c r="S26" i="11"/>
  <c r="S7" i="11"/>
  <c r="S24" i="11"/>
  <c r="S23" i="11"/>
  <c r="S21" i="11"/>
  <c r="S16" i="11"/>
  <c r="S20" i="11"/>
  <c r="S19" i="11"/>
  <c r="S18" i="11"/>
  <c r="S15" i="11"/>
  <c r="S14" i="11"/>
  <c r="S13" i="11"/>
  <c r="S12" i="11"/>
  <c r="S11" i="11"/>
  <c r="S10" i="11"/>
  <c r="S9" i="11"/>
  <c r="S8" i="11"/>
  <c r="S6" i="11"/>
  <c r="S5" i="11"/>
  <c r="S4" i="11"/>
  <c r="S25" i="11" l="1"/>
  <c r="S73" i="11" s="1"/>
  <c r="R47" i="10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J39" i="9" s="1"/>
  <c r="F37" i="9"/>
  <c r="F40" i="9" s="1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R73" i="9" s="1"/>
  <c r="F43" i="9" l="1"/>
  <c r="F45" i="9" s="1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K37" i="10"/>
  <c r="I37" i="10"/>
  <c r="J39" i="10" s="1"/>
  <c r="F40" i="10"/>
  <c r="F41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K43" i="9" l="1"/>
  <c r="K45" i="9" s="1"/>
  <c r="F45" i="10"/>
  <c r="S4" i="10"/>
  <c r="S73" i="10" s="1"/>
  <c r="J43" i="7" l="1"/>
  <c r="C37" i="7"/>
  <c r="T57" i="8" l="1"/>
  <c r="T52" i="8" l="1"/>
  <c r="T46" i="8" l="1"/>
  <c r="N37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39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R61" i="8"/>
  <c r="U61" i="8"/>
  <c r="AC54" i="8" l="1"/>
  <c r="Z54" i="8"/>
  <c r="AC33" i="8" l="1"/>
  <c r="Z33" i="8"/>
  <c r="AC16" i="8" l="1"/>
  <c r="Z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3" i="8" s="1"/>
  <c r="C37" i="8"/>
  <c r="F41" i="8" l="1"/>
  <c r="F45" i="8" s="1"/>
  <c r="K43" i="8" s="1"/>
  <c r="K45" i="8" s="1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<sst xmlns="http://schemas.openxmlformats.org/spreadsheetml/2006/main" count="1755" uniqueCount="538">
  <si>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</si>
  <si>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</si>
  <si>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</si>
  <si>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</si>
  <si>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</si>
  <si>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</si>
  <si>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</si>
  <si>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</si>
  <si>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</si>
  <si>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</si>
  <si>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</si>
  <si>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</si>
  <si>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</si>
  <si>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</si>
  <si>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</si>
  <si>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</si>
  <si>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</si>
  <si>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</si>
  <si>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</si>
  <si>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</si>
  <si>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</si>
  <si>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</si>
  <si>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</si>
  <si>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</si>
  <si>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</si>
  <si>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</si>
  <si>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</si>
  <si>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</si>
  <si>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</si>
  <si>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</si>
  <si>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</si>
  <si>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</si>
  <si>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</si>
  <si>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</si>
  <si>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</si>
  <si>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</si>
  <si>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</si>
  <si>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</si>
  <si>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</si>
  <si>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</si>
  <si>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</si>
  <si>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</si>
  <si>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</si>
  <si>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</si>
  <si>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</si>
  <si>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</si>
  <si>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</si>
  <si>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</si>
  <si>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</si>
  <si>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</si>
  <si>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</si>
  <si>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</si>
  <si>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</si>
  <si>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</si>
  <si>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</si>
  <si>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</si>
  <si>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</si>
  <si>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</si>
  <si>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</si>
  <si>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</si>
  <si>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</si>
  <si>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</si>
  <si>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</si>
  <si>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</si>
  <si>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</si>
  <si>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</si>
  <si>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</si>
  <si>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</si>
  <si>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</si>
  <si>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</si>
  <si>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</si>
  <si>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</si>
  <si>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</si>
  <si>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</si>
  <si>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</si>
  <si>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</si>
  <si>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</si>
  <si>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</si>
  <si>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</si>
  <si>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</si>
  <si>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</si>
  <si>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</si>
  <si>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</si>
  <si>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</si>
  <si>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</si>
  <si>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</si>
  <si>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</si>
  <si>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</si>
  <si>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</si>
  <si>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</si>
  <si>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</si>
  <si>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</si>
  <si>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</si>
  <si>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</si>
  <si>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</si>
  <si>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</si>
  <si>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</si>
  <si>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</si>
  <si>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</si>
  <si>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</si>
  <si>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</si>
  <si>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</si>
  <si>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</si>
  <si>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</si>
  <si>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</si>
  <si>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</si>
  <si>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</si>
  <si>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</si>
  <si>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</si>
  <si>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</si>
  <si>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</si>
  <si>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</si>
  <si>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</si>
  <si>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</si>
  <si>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</si>
  <si>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</si>
  <si>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</si>
  <si>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</si>
  <si>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</si>
  <si>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</si>
  <si>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</si>
  <si>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</si>
  <si>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</si>
  <si>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</si>
  <si>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</si>
  <si>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</si>
  <si>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</si>
  <si>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</si>
  <si>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</si>
  <si>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</si>
  <si>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</si>
  <si>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</si>
  <si>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</si>
  <si>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</si>
  <si>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</si>
  <si>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</si>
  <si>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</si>
  <si>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</si>
  <si>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</si>
  <si>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</si>
  <si>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</si>
  <si>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</si>
  <si>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</si>
  <si>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</si>
  <si>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</si>
  <si>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</si>
  <si>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</si>
  <si>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</si>
  <si>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</si>
  <si>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</si>
  <si>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</si>
  <si>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</si>
  <si>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</si>
  <si>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</si>
  <si>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</si>
  <si>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</si>
  <si>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</si>
  <si>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</si>
  <si>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</si>
  <si>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</si>
  <si>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</si>
  <si>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</si>
  <si>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</si>
  <si>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</si>
  <si>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</si>
  <si>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</si>
  <si>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</si>
  <si>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</si>
  <si>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</si>
  <si>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</si>
  <si>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</si>
  <si>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</si>
  <si>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</si>
  <si>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</si>
  <si>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</si>
  <si>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</si>
  <si>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</si>
  <si>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</si>
  <si>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</si>
  <si>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</si>
  <si>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</si>
  <si>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</si>
  <si>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</si>
  <si>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</si>
  <si>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</si>
  <si>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</si>
  <si>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</si>
  <si>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</si>
  <si>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</si>
  <si>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</si>
  <si>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</si>
  <si>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</si>
  <si>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</si>
  <si>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</si>
  <si>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</si>
  <si>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</si>
  <si>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</si>
  <si>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</si>
  <si>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</si>
  <si>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</si>
  <si>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</si>
  <si>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</si>
  <si>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</si>
  <si>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</si>
  <si>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</si>
  <si>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</si>
  <si>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</si>
  <si>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</si>
  <si>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</si>
  <si>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</si>
  <si>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</si>
  <si>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</si>
  <si>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</si>
  <si>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</si>
  <si>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</si>
  <si>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</si>
  <si>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</si>
  <si>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</si>
  <si>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</si>
  <si>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</si>
  <si>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</si>
  <si>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</si>
  <si>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</si>
  <si>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</si>
  <si>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</si>
  <si>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</si>
  <si>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</si>
  <si>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</si>
  <si>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</si>
  <si>
    <t xml:space="preserve">BALANCE    DE   ABRIL      2015    C O M E R C I O </t>
  </si>
  <si>
    <t xml:space="preserve">LUZ  </t>
  </si>
  <si>
    <t>NOMINA 14</t>
  </si>
  <si>
    <t>NOMINA  15</t>
  </si>
  <si>
    <t>NOMINA  16</t>
  </si>
  <si>
    <t>NOMINA 17</t>
  </si>
  <si>
    <t>PERDIDA</t>
  </si>
  <si>
    <t>Res-varios</t>
  </si>
  <si>
    <t xml:space="preserve">Res </t>
  </si>
  <si>
    <t>Canales-cabeza</t>
  </si>
  <si>
    <t>cabeza-abierta</t>
  </si>
  <si>
    <t>Capote-Cabeza-Cuero</t>
  </si>
  <si>
    <t>Canal-Res-capote</t>
  </si>
  <si>
    <t>Sancocho</t>
  </si>
  <si>
    <t>30-Mar---10-Abril</t>
  </si>
  <si>
    <t>Canales-Chuleta-manita</t>
  </si>
  <si>
    <t>Combos--Res</t>
  </si>
  <si>
    <t>Pecho,capote</t>
  </si>
  <si>
    <t>pernil-capote-canales-pulpa</t>
  </si>
  <si>
    <t>Combos --pernil</t>
  </si>
  <si>
    <t>Pernil-Res-Lomo</t>
  </si>
  <si>
    <t>cuero-ahumada</t>
  </si>
  <si>
    <t>Canales-jamon</t>
  </si>
  <si>
    <t>FUMIGACION 18-Abr</t>
  </si>
  <si>
    <t>Res-abierta-tripas-chuleta</t>
  </si>
  <si>
    <t>Capote-abierta-canales</t>
  </si>
  <si>
    <t>Transferencia</t>
  </si>
  <si>
    <t>Folio 1308</t>
  </si>
  <si>
    <t>Rem 16706</t>
  </si>
  <si>
    <t>10-Abril--21-+Abril</t>
  </si>
  <si>
    <t>pernil-chuleta-tripas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</si>
  <si>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</si>
  <si>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</si>
  <si>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</si>
  <si>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</si>
  <si>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</si>
  <si>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</si>
  <si>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</si>
  <si>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</si>
  <si>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transferencia</t>
  </si>
  <si>
    <t>21-Abril--2-Mayo</t>
  </si>
  <si>
    <t>NOMINA  18</t>
  </si>
  <si>
    <t>NOMINA 19</t>
  </si>
  <si>
    <t>NOMINA 20</t>
  </si>
  <si>
    <t>NOMINA 21</t>
  </si>
  <si>
    <t>NOMINA 22</t>
  </si>
  <si>
    <t>Pernil-tripas-chuleta</t>
  </si>
  <si>
    <t xml:space="preserve">GANACIA </t>
  </si>
  <si>
    <t xml:space="preserve">BALANCE    DE   MAYO     2015    C O M E R C I O </t>
  </si>
  <si>
    <t>cabezas-canales</t>
  </si>
  <si>
    <t>tripas-pernil-chuleta</t>
  </si>
  <si>
    <t>Delantero-jamon-abierta</t>
  </si>
  <si>
    <t>Chuleta--cuero</t>
  </si>
  <si>
    <t>pata-chuleta-cabeza</t>
  </si>
  <si>
    <t xml:space="preserve">Vacaciones </t>
  </si>
  <si>
    <t>Mary</t>
  </si>
  <si>
    <t>abierta-tocino</t>
  </si>
  <si>
    <t>CARNERO</t>
  </si>
  <si>
    <t>Albicia-cabeza</t>
  </si>
  <si>
    <t>capote-albicia-chuleta</t>
  </si>
  <si>
    <t>Cabeza-chuleta -albicia</t>
  </si>
  <si>
    <t>contra</t>
  </si>
  <si>
    <t>Cabeza-Albicia</t>
  </si>
  <si>
    <t xml:space="preserve">FUMIGACION </t>
  </si>
  <si>
    <t>obrador-albicia-tripas</t>
  </si>
  <si>
    <t xml:space="preserve">Abierta  </t>
  </si>
  <si>
    <t xml:space="preserve">albicia   </t>
  </si>
  <si>
    <t>LUZ  Mayo</t>
  </si>
  <si>
    <t xml:space="preserve">Deposito </t>
  </si>
  <si>
    <t>02-May--25-May</t>
  </si>
  <si>
    <t>MAS VALOR HOJA  1</t>
  </si>
  <si>
    <t xml:space="preserve">T OT A L </t>
  </si>
  <si>
    <t>25-May--29-May</t>
  </si>
  <si>
    <t xml:space="preserve">25-May Folio 1450   29-May </t>
  </si>
  <si>
    <t xml:space="preserve">INFRACCION  20-Mayo </t>
  </si>
  <si>
    <t>Albicia-tripas</t>
  </si>
  <si>
    <t>chuleta--manitaS</t>
  </si>
  <si>
    <t>TOCINO-ALBICIA</t>
  </si>
  <si>
    <t xml:space="preserve">Capote   </t>
  </si>
  <si>
    <t>lorena 9-May</t>
  </si>
  <si>
    <t xml:space="preserve">BALANCE    DE   JUNIO      2015    C O M E R C I O </t>
  </si>
  <si>
    <t>REMISIONES     CIC  COMERCIO</t>
  </si>
  <si>
    <t>Tripas-manitas-salado</t>
  </si>
  <si>
    <t>NOMINA 23</t>
  </si>
  <si>
    <t>NOMINA 24</t>
  </si>
  <si>
    <t>NOMINA 25</t>
  </si>
  <si>
    <t>NOMINA 26</t>
  </si>
  <si>
    <t>PULPA</t>
  </si>
  <si>
    <t>29-May--16-Jun</t>
  </si>
  <si>
    <t>pecho</t>
  </si>
  <si>
    <t>albicia-delantero-sancocho</t>
  </si>
  <si>
    <t>Res-Espinazo</t>
  </si>
  <si>
    <t>LUZ  Junio</t>
  </si>
  <si>
    <t>Albicia</t>
  </si>
  <si>
    <t>folio 1450</t>
  </si>
  <si>
    <t>TOCINO-MANITAS</t>
  </si>
  <si>
    <t>CAPOTE</t>
  </si>
  <si>
    <t>0037 A</t>
  </si>
  <si>
    <t>0050 A</t>
  </si>
  <si>
    <t>0061 A</t>
  </si>
  <si>
    <t>0072 A</t>
  </si>
  <si>
    <t>0129 A</t>
  </si>
  <si>
    <t>0133 A</t>
  </si>
  <si>
    <t>0228 A</t>
  </si>
  <si>
    <t>0212 A</t>
  </si>
  <si>
    <t>0213 A</t>
  </si>
  <si>
    <t>0214 A</t>
  </si>
  <si>
    <t>0340 A</t>
  </si>
  <si>
    <t>0343 A</t>
  </si>
  <si>
    <t>0470 A</t>
  </si>
  <si>
    <t>0446 A</t>
  </si>
  <si>
    <t>0629 A</t>
  </si>
  <si>
    <t>0684 A</t>
  </si>
  <si>
    <t>0751 A</t>
  </si>
  <si>
    <t>.</t>
  </si>
  <si>
    <t>CABEZAS</t>
  </si>
  <si>
    <t>Chuleta-sancocho-albicia</t>
  </si>
  <si>
    <t>16-Jun  y folio 1450--folio 1530--5,700.00--03-Jul</t>
  </si>
  <si>
    <t xml:space="preserve">BALANCE    DE   JULIO      2015    C O M E R C I O </t>
  </si>
  <si>
    <t>1056 A</t>
  </si>
  <si>
    <t>0715 a</t>
  </si>
  <si>
    <t>0717 A</t>
  </si>
  <si>
    <t>1136 A</t>
  </si>
  <si>
    <t>1189 A</t>
  </si>
  <si>
    <t>1350 A</t>
  </si>
  <si>
    <t>1371 A</t>
  </si>
  <si>
    <t>1386 A</t>
  </si>
  <si>
    <t>1484 A</t>
  </si>
  <si>
    <t>Res--Chuleta--cabeza</t>
  </si>
  <si>
    <t>ficha robada</t>
  </si>
  <si>
    <t>Res--Chuleta</t>
  </si>
  <si>
    <t>Chuleta-Combos</t>
  </si>
  <si>
    <t>ok</t>
  </si>
  <si>
    <t>Res-</t>
  </si>
  <si>
    <t>Proledo canalq</t>
  </si>
  <si>
    <t>OK</t>
  </si>
  <si>
    <t>Res--Cuero</t>
  </si>
  <si>
    <t xml:space="preserve"> </t>
  </si>
  <si>
    <t>1572 A</t>
  </si>
  <si>
    <t>1850 A</t>
  </si>
  <si>
    <t>1558 A</t>
  </si>
  <si>
    <t>1892 A</t>
  </si>
  <si>
    <t>1893 A</t>
  </si>
  <si>
    <t>1974 A</t>
  </si>
  <si>
    <t>2002 A</t>
  </si>
  <si>
    <t>2017 A</t>
  </si>
  <si>
    <t>2116 A</t>
  </si>
  <si>
    <t>2223 A</t>
  </si>
  <si>
    <t>2248 A</t>
  </si>
  <si>
    <t>2251 A</t>
  </si>
  <si>
    <t>2331 A</t>
  </si>
  <si>
    <t>2359 A</t>
  </si>
  <si>
    <t>2281 A</t>
  </si>
  <si>
    <t>2439 A</t>
  </si>
  <si>
    <t>2553 A</t>
  </si>
  <si>
    <t>2561 A</t>
  </si>
  <si>
    <t>2570 A</t>
  </si>
  <si>
    <t>2385 A</t>
  </si>
  <si>
    <t>2788 A</t>
  </si>
  <si>
    <t>2790 A</t>
  </si>
  <si>
    <t>2869 A</t>
  </si>
  <si>
    <t>2874 A</t>
  </si>
  <si>
    <t>2680 A</t>
  </si>
  <si>
    <t>2902 A</t>
  </si>
  <si>
    <t>3002 A</t>
  </si>
  <si>
    <t xml:space="preserve">TOCINO </t>
  </si>
  <si>
    <t>LUZ  Julio</t>
  </si>
  <si>
    <t>Delantero-Chuletas</t>
  </si>
  <si>
    <t>Albicia-pecho-chuleta</t>
  </si>
  <si>
    <t>TOCINO--Sancocho</t>
  </si>
  <si>
    <t>Albicia--tripas</t>
  </si>
  <si>
    <t>NOMINA 27</t>
  </si>
  <si>
    <t>NOMINA 28</t>
  </si>
  <si>
    <t>NOMINA 29</t>
  </si>
  <si>
    <t>NOMINA 30</t>
  </si>
  <si>
    <t>chuleta-sancocho-tripas</t>
  </si>
  <si>
    <t>Res--Albicia</t>
  </si>
  <si>
    <t>Cabezas</t>
  </si>
  <si>
    <t>Albicia-Sancocho</t>
  </si>
  <si>
    <t>costilla-bisteck</t>
  </si>
  <si>
    <t>combos</t>
  </si>
  <si>
    <t>Res ---Capotes</t>
  </si>
  <si>
    <t>21-JUN--27-JUN</t>
  </si>
  <si>
    <t>0833 A</t>
  </si>
  <si>
    <t>03-Jul --23-Jul</t>
  </si>
  <si>
    <t>3106 A</t>
  </si>
  <si>
    <t>3226 A</t>
  </si>
  <si>
    <t>3356 A</t>
  </si>
  <si>
    <t>3436 A</t>
  </si>
  <si>
    <t>3493 A</t>
  </si>
  <si>
    <t>3528 A</t>
  </si>
  <si>
    <t>3100 A</t>
  </si>
  <si>
    <t>3664 A</t>
  </si>
  <si>
    <t>3761 A</t>
  </si>
  <si>
    <t>3926 A</t>
  </si>
  <si>
    <t>3775 A</t>
  </si>
  <si>
    <t>3804 A</t>
  </si>
  <si>
    <t>3849 A</t>
  </si>
  <si>
    <t>3859 A</t>
  </si>
  <si>
    <t>3867 A</t>
  </si>
  <si>
    <t>3973 A</t>
  </si>
  <si>
    <t>3998 A</t>
  </si>
  <si>
    <t>4090 A</t>
  </si>
  <si>
    <t>4130 A</t>
  </si>
  <si>
    <t>Chuleta --sancocho</t>
  </si>
  <si>
    <t>canal-cuero</t>
  </si>
  <si>
    <t>RES--TOCINO</t>
  </si>
  <si>
    <t xml:space="preserve">23-Jul -1-Ago </t>
  </si>
  <si>
    <t>3099 A</t>
  </si>
  <si>
    <t xml:space="preserve">BALANCE    DE   AGOSTO       2015    C O M E R C I O </t>
  </si>
  <si>
    <t>4030 A</t>
  </si>
  <si>
    <t>4223 A</t>
  </si>
  <si>
    <t>4237 A</t>
  </si>
  <si>
    <t>4275 A</t>
  </si>
  <si>
    <t>4291 A</t>
  </si>
  <si>
    <t>4326 A</t>
  </si>
  <si>
    <t>4403 A</t>
  </si>
  <si>
    <t>4507 A</t>
  </si>
  <si>
    <t>4589 A</t>
  </si>
  <si>
    <t>4597 A</t>
  </si>
  <si>
    <t>4699 A</t>
  </si>
  <si>
    <t>4733 A</t>
  </si>
  <si>
    <t>4754 A</t>
  </si>
  <si>
    <t>4832 A</t>
  </si>
  <si>
    <t>4929 A</t>
  </si>
  <si>
    <t>4965 A</t>
  </si>
  <si>
    <t>5062 A</t>
  </si>
  <si>
    <t>5153 A</t>
  </si>
  <si>
    <t>5103 A</t>
  </si>
  <si>
    <t>5321 A</t>
  </si>
  <si>
    <t>5261 A</t>
  </si>
  <si>
    <t>5282 A</t>
  </si>
  <si>
    <t>2850 A</t>
  </si>
  <si>
    <t>5366 A</t>
  </si>
  <si>
    <t>NOMINA 31</t>
  </si>
  <si>
    <t>NOMINA 32</t>
  </si>
  <si>
    <t>NOMINA 33</t>
  </si>
  <si>
    <t>NOMINA 34</t>
  </si>
  <si>
    <t>jamon</t>
  </si>
  <si>
    <t>Res--Capotes</t>
  </si>
  <si>
    <t>Albicia--pecho</t>
  </si>
  <si>
    <t>Santander</t>
  </si>
  <si>
    <t>01-Ago--14-Ago</t>
  </si>
  <si>
    <t>5462 A</t>
  </si>
  <si>
    <t>5486 A</t>
  </si>
  <si>
    <t>5596 A</t>
  </si>
  <si>
    <t>5732 A</t>
  </si>
  <si>
    <t>5831 A</t>
  </si>
  <si>
    <t>5975 A</t>
  </si>
  <si>
    <t>5445 A</t>
  </si>
  <si>
    <t>5446 A</t>
  </si>
  <si>
    <t>6113 A</t>
  </si>
  <si>
    <t>6132 A</t>
  </si>
  <si>
    <t>6149 A</t>
  </si>
  <si>
    <t>6261 A</t>
  </si>
  <si>
    <t>res herrera</t>
  </si>
  <si>
    <t>Albicia-sancocho</t>
  </si>
  <si>
    <t>Res-Jamon-Albicia</t>
  </si>
  <si>
    <t>cecina</t>
  </si>
  <si>
    <t>Albicia -Delantero</t>
  </si>
  <si>
    <t>Res --ALBICIA</t>
  </si>
  <si>
    <t xml:space="preserve">14-ago --22-Ago </t>
  </si>
  <si>
    <t>6125 A</t>
  </si>
  <si>
    <t>6126 A</t>
  </si>
  <si>
    <t>6528 A</t>
  </si>
  <si>
    <t>6552 A</t>
  </si>
  <si>
    <t>6571 A</t>
  </si>
  <si>
    <t>6659 A</t>
  </si>
  <si>
    <t>6710 A</t>
  </si>
  <si>
    <t>LUZ  17-Ago</t>
  </si>
  <si>
    <t>tripas-pecho-albicia</t>
  </si>
  <si>
    <t>CAPOTE-PECHO-RES</t>
  </si>
  <si>
    <t>canales-cuero-albicia</t>
  </si>
  <si>
    <t>chuleta</t>
  </si>
  <si>
    <t xml:space="preserve">22-Ago --26-Ago </t>
  </si>
  <si>
    <t>6909 A</t>
  </si>
  <si>
    <t>6930 A</t>
  </si>
  <si>
    <t>7019 A</t>
  </si>
  <si>
    <t>7199 A</t>
  </si>
  <si>
    <t>7249 A</t>
  </si>
  <si>
    <t>7281 A</t>
  </si>
  <si>
    <t>7370 A</t>
  </si>
  <si>
    <t>7479 A</t>
  </si>
  <si>
    <t>7499 A</t>
  </si>
  <si>
    <t>7542 A</t>
  </si>
  <si>
    <t>7612 A</t>
  </si>
  <si>
    <t xml:space="preserve">BALANCE    DE  SEPTIEMBRE       2015    C O M E R C I O </t>
  </si>
  <si>
    <t>7636 A</t>
  </si>
  <si>
    <t>7738 A</t>
  </si>
  <si>
    <t xml:space="preserve">cuero </t>
  </si>
  <si>
    <t>grasa-jamonpecho</t>
  </si>
  <si>
    <t>papada-canal-sancocho</t>
  </si>
  <si>
    <t>CUERO-JAMON-ALBICIA</t>
  </si>
  <si>
    <t>SEMANA 35</t>
  </si>
  <si>
    <t>pata--sancocho--albicia</t>
  </si>
  <si>
    <t xml:space="preserve">26-Ago --03-Sep </t>
  </si>
  <si>
    <t>COSTILLA--Res--Albicia</t>
  </si>
  <si>
    <t>faltante MARY ARROYO</t>
  </si>
  <si>
    <t>7119 A</t>
  </si>
  <si>
    <t>7120 A</t>
  </si>
  <si>
    <t>FONDO DE CAJA 2,000.00</t>
  </si>
  <si>
    <t>7840 A</t>
  </si>
  <si>
    <t xml:space="preserve">03-Sep --04-Sep </t>
  </si>
  <si>
    <t>7977-A</t>
  </si>
  <si>
    <t>8053-A</t>
  </si>
  <si>
    <t>8074-A</t>
  </si>
  <si>
    <t>8091-A</t>
  </si>
  <si>
    <t>8111-A</t>
  </si>
  <si>
    <t>8147-A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</si>
</sst>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442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7" fillId="3" borderId="12" xfId="0" applyFont="1" applyFill="1" applyBorder="1"/>
    <xf numFmtId="0" fontId="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24" xfId="0" applyFont="1" applyBorder="1" applyAlignment="1">
      <alignment horizontal="right"/>
    </xf>
    <xf numFmtId="44" fontId="1" fillId="4" borderId="3" xfId="1" applyFont="1" applyFill="1" applyBorder="1"/>
    <xf numFmtId="164" fontId="5" fillId="4" borderId="0" xfId="0" applyNumberFormat="1" applyFont="1" applyFill="1"/>
    <xf numFmtId="15" fontId="1" fillId="4" borderId="7" xfId="0" applyNumberFormat="1" applyFont="1" applyFill="1" applyBorder="1"/>
    <xf numFmtId="0" fontId="0" fillId="4" borderId="0" xfId="0" applyFill="1"/>
    <xf numFmtId="15" fontId="1" fillId="4" borderId="12" xfId="0" applyNumberFormat="1" applyFont="1" applyFill="1" applyBorder="1"/>
    <xf numFmtId="44" fontId="22" fillId="0" borderId="49" xfId="0" applyNumberFormat="1" applyFont="1" applyBorder="1"/>
    <xf numFmtId="16" fontId="0" fillId="0" borderId="0" xfId="0" applyNumberFormat="1" applyBorder="1"/>
    <xf numFmtId="165" fontId="0" fillId="0" borderId="0" xfId="0" applyNumberFormat="1" applyFont="1" applyBorder="1"/>
    <xf numFmtId="164" fontId="25" fillId="0" borderId="25" xfId="0" applyNumberFormat="1" applyFont="1" applyFill="1" applyBorder="1"/>
    <xf numFmtId="164" fontId="25" fillId="0" borderId="31" xfId="0" applyNumberFormat="1" applyFont="1" applyFill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2" borderId="0" xfId="1" applyFont="1" applyFill="1" applyBorder="1"/>
    <xf numFmtId="44" fontId="23" fillId="2" borderId="38" xfId="0" applyNumberFormat="1" applyFont="1" applyFill="1" applyBorder="1"/>
    <xf numFmtId="44" fontId="23" fillId="10" borderId="38" xfId="0" applyNumberFormat="1" applyFont="1" applyFill="1" applyBorder="1"/>
    <xf numFmtId="0" fontId="0" fillId="0" borderId="0" xfId="0" applyAlignment="1">
      <alignment horizontal="center"/>
    </xf>
    <xf numFmtId="0" fontId="22" fillId="2" borderId="31" xfId="0" applyFont="1" applyFill="1" applyBorder="1" applyAlignment="1">
      <alignment horizontal="center"/>
    </xf>
    <xf numFmtId="44" fontId="22" fillId="2" borderId="31" xfId="1" applyFont="1" applyFill="1" applyBorder="1"/>
    <xf numFmtId="0" fontId="0" fillId="2" borderId="31" xfId="0" applyFill="1" applyBorder="1" applyAlignment="1">
      <alignment horizontal="center"/>
    </xf>
    <xf numFmtId="44" fontId="0" fillId="2" borderId="31" xfId="1" applyFont="1" applyFill="1" applyBorder="1"/>
    <xf numFmtId="0" fontId="1" fillId="2" borderId="31" xfId="0" applyFont="1" applyFill="1" applyBorder="1" applyAlignment="1">
      <alignment horizontal="center"/>
    </xf>
    <xf numFmtId="44" fontId="1" fillId="2" borderId="31" xfId="1" applyFont="1" applyFill="1" applyBorder="1"/>
    <xf numFmtId="165" fontId="0" fillId="0" borderId="0" xfId="0" applyNumberFormat="1" applyBorder="1" applyAlignment="1">
      <alignment horizontal="center"/>
    </xf>
    <xf numFmtId="44" fontId="21" fillId="0" borderId="0" xfId="1" applyFont="1" applyBorder="1"/>
    <xf numFmtId="164" fontId="28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left"/>
    </xf>
    <xf numFmtId="165" fontId="1" fillId="9" borderId="35" xfId="1" applyNumberFormat="1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" fontId="21" fillId="0" borderId="39" xfId="1" applyNumberFormat="1" applyFont="1" applyFill="1" applyBorder="1" applyAlignment="1">
      <alignment horizontal="center"/>
    </xf>
    <xf numFmtId="44" fontId="21" fillId="0" borderId="39" xfId="1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44" fontId="22" fillId="0" borderId="39" xfId="1" applyFont="1" applyFill="1" applyBorder="1"/>
    <xf numFmtId="165" fontId="0" fillId="0" borderId="39" xfId="0" applyNumberFormat="1" applyFont="1" applyFill="1" applyBorder="1"/>
    <xf numFmtId="0" fontId="21" fillId="0" borderId="24" xfId="0" applyFont="1" applyBorder="1"/>
    <xf numFmtId="0" fontId="22" fillId="0" borderId="24" xfId="0" applyFont="1" applyBorder="1"/>
    <xf numFmtId="0" fontId="22" fillId="0" borderId="24" xfId="0" applyFont="1" applyBorder="1" applyAlignment="1">
      <alignment horizontal="center"/>
    </xf>
    <xf numFmtId="44" fontId="22" fillId="0" borderId="24" xfId="1" applyFont="1" applyBorder="1"/>
    <xf numFmtId="165" fontId="0" fillId="0" borderId="24" xfId="0" applyNumberFormat="1" applyFont="1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1" fillId="8" borderId="35" xfId="1" applyNumberFormat="1" applyFont="1" applyFill="1" applyBorder="1" applyAlignment="1">
      <alignment horizontal="center"/>
    </xf>
    <xf numFmtId="0" fontId="0" fillId="0" borderId="31" xfId="0" applyFont="1" applyFill="1" applyBorder="1"/>
    <xf numFmtId="16" fontId="0" fillId="0" borderId="31" xfId="0" applyNumberFormat="1" applyFont="1" applyFill="1" applyBorder="1"/>
    <xf numFmtId="164" fontId="3" fillId="0" borderId="25" xfId="0" applyNumberFormat="1" applyFont="1" applyFill="1" applyBorder="1"/>
    <xf numFmtId="44" fontId="0" fillId="0" borderId="0" xfId="1" applyFont="1" applyFill="1"/>
    <xf numFmtId="0" fontId="1" fillId="0" borderId="44" xfId="0" applyFont="1" applyFill="1" applyBorder="1" applyAlignment="1">
      <alignment horizontal="center" wrapText="1"/>
    </xf>
    <xf numFmtId="44" fontId="21" fillId="2" borderId="38" xfId="0" applyNumberFormat="1" applyFont="1" applyFill="1" applyBorder="1"/>
    <xf numFmtId="0" fontId="4" fillId="0" borderId="0" xfId="0" applyFont="1" applyAlignment="1">
      <alignment horizontal="center"/>
    </xf>
    <xf numFmtId="16" fontId="1" fillId="0" borderId="12" xfId="0" applyNumberFormat="1" applyFont="1" applyBorder="1"/>
    <xf numFmtId="44" fontId="1" fillId="6" borderId="3" xfId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/>
    <xf numFmtId="44" fontId="21" fillId="0" borderId="28" xfId="1" applyFont="1" applyFill="1" applyBorder="1"/>
    <xf numFmtId="44" fontId="23" fillId="0" borderId="0" xfId="0" applyNumberFormat="1" applyFont="1"/>
    <xf numFmtId="0" fontId="4" fillId="0" borderId="0" xfId="0" applyFont="1" applyAlignment="1">
      <alignment horizontal="center"/>
    </xf>
    <xf numFmtId="0" fontId="1" fillId="0" borderId="28" xfId="0" applyFont="1" applyBorder="1"/>
    <xf numFmtId="44" fontId="1" fillId="0" borderId="28" xfId="0" applyNumberFormat="1" applyFont="1" applyBorder="1"/>
    <xf numFmtId="0" fontId="14" fillId="0" borderId="0" xfId="0" applyFont="1" applyFill="1"/>
    <xf numFmtId="44" fontId="1" fillId="0" borderId="0" xfId="1" applyFont="1" applyFill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Border="1"/>
    <xf numFmtId="0" fontId="14" fillId="0" borderId="12" xfId="0" applyFont="1" applyBorder="1" applyAlignment="1">
      <alignment wrapText="1"/>
    </xf>
    <xf numFmtId="16" fontId="1" fillId="0" borderId="12" xfId="0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31" xfId="0" applyNumberFormat="1" applyFont="1" applyFill="1" applyBorder="1"/>
    <xf numFmtId="0" fontId="1" fillId="0" borderId="12" xfId="0" applyFont="1" applyFill="1" applyBorder="1"/>
    <xf numFmtId="0" fontId="31" fillId="0" borderId="25" xfId="0" applyFont="1" applyFill="1" applyBorder="1" applyAlignment="1">
      <alignment horizontal="center"/>
    </xf>
    <xf numFmtId="0" fontId="18" fillId="0" borderId="31" xfId="0" applyFont="1" applyFill="1" applyBorder="1"/>
    <xf numFmtId="44" fontId="18" fillId="0" borderId="25" xfId="1" applyFont="1" applyFill="1" applyBorder="1"/>
    <xf numFmtId="14" fontId="1" fillId="0" borderId="31" xfId="0" applyNumberFormat="1" applyFont="1" applyFill="1" applyBorder="1"/>
    <xf numFmtId="1" fontId="26" fillId="0" borderId="25" xfId="0" applyNumberFormat="1" applyFont="1" applyFill="1" applyBorder="1" applyAlignment="1">
      <alignment horizontal="center"/>
    </xf>
    <xf numFmtId="18" fontId="26" fillId="0" borderId="25" xfId="0" applyNumberFormat="1" applyFont="1" applyFill="1" applyBorder="1" applyAlignment="1">
      <alignment horizontal="center"/>
    </xf>
    <xf numFmtId="44" fontId="18" fillId="0" borderId="32" xfId="1" applyFont="1" applyFill="1" applyBorder="1"/>
    <xf numFmtId="44" fontId="0" fillId="0" borderId="0" xfId="0" applyNumberFormat="1" applyFill="1"/>
    <xf numFmtId="44" fontId="1" fillId="10" borderId="0" xfId="1" applyFont="1" applyFill="1" applyBorder="1"/>
    <xf numFmtId="0" fontId="24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21" fillId="9" borderId="35" xfId="1" applyNumberFormat="1" applyFont="1" applyFill="1" applyBorder="1" applyAlignment="1">
      <alignment horizontal="center"/>
    </xf>
    <xf numFmtId="165" fontId="23" fillId="9" borderId="35" xfId="1" applyNumberFormat="1" applyFont="1" applyFill="1" applyBorder="1" applyAlignment="1">
      <alignment horizontal="center"/>
    </xf>
    <xf numFmtId="165" fontId="23" fillId="11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1" fillId="6" borderId="31" xfId="0" applyNumberFormat="1" applyFont="1" applyFill="1" applyBorder="1" applyAlignment="1">
      <alignment horizontal="center"/>
    </xf>
    <xf numFmtId="164" fontId="18" fillId="6" borderId="25" xfId="0" applyNumberFormat="1" applyFont="1" applyFill="1" applyBorder="1"/>
    <xf numFmtId="165" fontId="1" fillId="0" borderId="31" xfId="0" applyNumberFormat="1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20" fillId="0" borderId="25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4" fontId="1" fillId="12" borderId="0" xfId="1" applyFont="1" applyFill="1" applyBorder="1"/>
    <xf numFmtId="164" fontId="0" fillId="0" borderId="0" xfId="0" applyNumberFormat="1" applyFont="1" applyFill="1"/>
    <xf numFmtId="44" fontId="0" fillId="2" borderId="0" xfId="1" applyFont="1" applyFill="1"/>
    <xf numFmtId="165" fontId="27" fillId="0" borderId="0" xfId="0" applyNumberFormat="1" applyFont="1" applyFill="1" applyBorder="1"/>
    <xf numFmtId="164" fontId="18" fillId="4" borderId="25" xfId="0" applyNumberFormat="1" applyFont="1" applyFill="1" applyBorder="1"/>
    <xf numFmtId="165" fontId="23" fillId="13" borderId="35" xfId="1" applyNumberFormat="1" applyFont="1" applyFill="1" applyBorder="1" applyAlignment="1">
      <alignment horizontal="center"/>
    </xf>
    <xf numFmtId="164" fontId="1" fillId="2" borderId="8" xfId="0" applyNumberFormat="1" applyFont="1" applyFill="1" applyBorder="1"/>
    <xf numFmtId="165" fontId="23" fillId="8" borderId="35" xfId="1" applyNumberFormat="1" applyFont="1" applyFill="1" applyBorder="1" applyAlignment="1">
      <alignment horizontal="center"/>
    </xf>
    <xf numFmtId="1" fontId="6" fillId="0" borderId="3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24" fillId="0" borderId="25" xfId="0" applyNumberFormat="1" applyFont="1" applyFill="1" applyBorder="1" applyAlignment="1">
      <alignment horizontal="center"/>
    </xf>
    <xf numFmtId="165" fontId="23" fillId="5" borderId="35" xfId="1" applyNumberFormat="1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164" fontId="18" fillId="0" borderId="53" xfId="0" applyNumberFormat="1" applyFont="1" applyFill="1" applyBorder="1"/>
    <xf numFmtId="0" fontId="0" fillId="0" borderId="52" xfId="0" applyFill="1" applyBorder="1"/>
    <xf numFmtId="0" fontId="1" fillId="0" borderId="52" xfId="0" applyFont="1" applyFill="1" applyBorder="1" applyAlignment="1">
      <alignment horizontal="center"/>
    </xf>
    <xf numFmtId="44" fontId="0" fillId="0" borderId="52" xfId="1" applyFont="1" applyFill="1" applyBorder="1"/>
    <xf numFmtId="165" fontId="0" fillId="0" borderId="52" xfId="0" applyNumberFormat="1" applyFont="1" applyFill="1" applyBorder="1"/>
    <xf numFmtId="44" fontId="21" fillId="0" borderId="0" xfId="1" applyFont="1" applyFill="1" applyBorder="1"/>
    <xf numFmtId="164" fontId="1" fillId="4" borderId="27" xfId="0" applyNumberFormat="1" applyFont="1" applyFill="1" applyBorder="1"/>
    <xf numFmtId="0" fontId="0" fillId="12" borderId="0" xfId="0" applyFill="1"/>
    <xf numFmtId="164" fontId="1" fillId="0" borderId="0" xfId="1" applyNumberFormat="1" applyFont="1" applyFill="1" applyBorder="1"/>
    <xf numFmtId="44" fontId="32" fillId="3" borderId="0" xfId="1" applyFont="1" applyFill="1"/>
    <xf numFmtId="0" fontId="33" fillId="3" borderId="0" xfId="0" applyFont="1" applyFill="1"/>
    <xf numFmtId="165" fontId="32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165" fontId="23" fillId="6" borderId="35" xfId="1" applyNumberFormat="1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165" fontId="0" fillId="0" borderId="0" xfId="0" applyNumberFormat="1" applyBorder="1"/>
    <xf numFmtId="0" fontId="0" fillId="0" borderId="52" xfId="0" applyBorder="1"/>
    <xf numFmtId="0" fontId="0" fillId="0" borderId="52" xfId="0" applyBorder="1" applyAlignment="1">
      <alignment horizontal="center"/>
    </xf>
    <xf numFmtId="44" fontId="0" fillId="0" borderId="52" xfId="1" applyFont="1" applyBorder="1"/>
    <xf numFmtId="165" fontId="0" fillId="0" borderId="52" xfId="0" applyNumberFormat="1" applyBorder="1"/>
    <xf numFmtId="44" fontId="23" fillId="0" borderId="0" xfId="1" applyFont="1" applyBorder="1"/>
    <xf numFmtId="1" fontId="6" fillId="0" borderId="39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center"/>
    </xf>
    <xf numFmtId="44" fontId="21" fillId="0" borderId="24" xfId="1" applyFont="1" applyBorder="1"/>
    <xf numFmtId="165" fontId="1" fillId="0" borderId="24" xfId="0" applyNumberFormat="1" applyFont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10" borderId="16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29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30" fillId="2" borderId="50" xfId="0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29" fillId="2" borderId="50" xfId="0" applyFont="1" applyFill="1" applyBorder="1" applyAlignment="1">
      <alignment horizontal="center"/>
    </xf>
    <xf numFmtId="0" fontId="29" fillId="2" borderId="5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295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914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6" name="5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5" name="4 Conector recto de flecha"/>
        <xdr:cNvCxnSpPr/>
      </xdr:nvCxnSpPr>
      <xdr:spPr>
        <a:xfrm>
          <a:off x="2343150" y="7496175"/>
          <a:ext cx="178117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104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00" t="s">
        <v>17</v>
      </c>
      <c r="D1" s="400"/>
      <c r="E1" s="400"/>
      <c r="F1" s="400"/>
      <c r="G1" s="400"/>
      <c r="H1" s="400"/>
      <c r="I1" s="400"/>
      <c r="J1" s="400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409" t="s">
        <v>13</v>
      </c>
      <c r="F3" s="410"/>
      <c r="I3" s="411" t="s">
        <v>4</v>
      </c>
      <c r="J3" s="412"/>
      <c r="K3" s="413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403" t="s">
        <v>7</v>
      </c>
      <c r="I39" s="404"/>
      <c r="J39" s="401">
        <f>I37+K37</f>
        <v>99221.62</v>
      </c>
      <c r="K39" s="402"/>
    </row>
    <row r="40" spans="1:11" ht="15" customHeight="1" x14ac:dyDescent="0.25">
      <c r="D40" s="408" t="s">
        <v>8</v>
      </c>
      <c r="E40" s="408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407" t="s">
        <v>31</v>
      </c>
      <c r="E43" s="407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405" t="s">
        <v>12</v>
      </c>
      <c r="E46" s="406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138"/>
  <sheetViews>
    <sheetView topLeftCell="B7" workbookViewId="0">
      <selection activeCell="H11" sqref="H11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00" t="s">
        <v>347</v>
      </c>
      <c r="D1" s="400"/>
      <c r="E1" s="400"/>
      <c r="F1" s="400"/>
      <c r="G1" s="400"/>
      <c r="H1" s="400"/>
      <c r="I1" s="400"/>
      <c r="J1" s="400"/>
      <c r="Y1" s="435">
        <v>1</v>
      </c>
      <c r="Z1" s="96" t="s">
        <v>124</v>
      </c>
      <c r="AA1" s="96"/>
      <c r="AB1" s="97"/>
      <c r="AC1" s="353">
        <v>42208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436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453629.27</v>
      </c>
      <c r="D3" s="2"/>
      <c r="E3" s="409" t="s">
        <v>13</v>
      </c>
      <c r="F3" s="410"/>
      <c r="I3" s="411" t="s">
        <v>4</v>
      </c>
      <c r="J3" s="412"/>
      <c r="K3" s="413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42186</v>
      </c>
      <c r="C4" s="176">
        <v>2730</v>
      </c>
      <c r="D4" s="59" t="s">
        <v>242</v>
      </c>
      <c r="E4" s="224">
        <v>42186</v>
      </c>
      <c r="F4" s="28">
        <v>76709.5</v>
      </c>
      <c r="G4" s="23"/>
      <c r="H4" s="46">
        <v>42186</v>
      </c>
      <c r="I4" s="29">
        <v>10</v>
      </c>
      <c r="J4" s="48"/>
      <c r="K4" s="49"/>
      <c r="L4" s="89">
        <v>90433.5</v>
      </c>
      <c r="M4" s="89"/>
      <c r="N4" s="89"/>
      <c r="P4" s="74">
        <v>42186</v>
      </c>
      <c r="Q4" s="126" t="s">
        <v>412</v>
      </c>
      <c r="R4" s="70">
        <v>15595.21</v>
      </c>
      <c r="S4" s="71">
        <v>42208</v>
      </c>
      <c r="T4" s="70">
        <v>15595.21</v>
      </c>
      <c r="U4" s="170">
        <f t="shared" ref="U4:U67" si="0">R4-T4</f>
        <v>0</v>
      </c>
      <c r="V4" s="73"/>
      <c r="Y4" s="105"/>
      <c r="Z4" s="106"/>
      <c r="AA4" s="106"/>
      <c r="AB4" s="186">
        <v>2996890</v>
      </c>
      <c r="AC4" s="187">
        <v>40000</v>
      </c>
      <c r="AD4" s="230">
        <v>42176</v>
      </c>
    </row>
    <row r="5" spans="1:31" x14ac:dyDescent="0.25">
      <c r="B5" s="43">
        <v>42187</v>
      </c>
      <c r="C5" s="176">
        <v>289.44</v>
      </c>
      <c r="D5" s="25" t="s">
        <v>394</v>
      </c>
      <c r="E5" s="225">
        <v>42187</v>
      </c>
      <c r="F5" s="28">
        <v>116876.5</v>
      </c>
      <c r="G5" s="20"/>
      <c r="H5" s="47">
        <v>42187</v>
      </c>
      <c r="I5" s="29">
        <v>0</v>
      </c>
      <c r="J5" s="50" t="s">
        <v>5</v>
      </c>
      <c r="K5" s="34">
        <v>649</v>
      </c>
      <c r="L5" s="89">
        <v>116587</v>
      </c>
      <c r="M5" s="89"/>
      <c r="N5" s="89"/>
      <c r="P5" s="74">
        <v>42188</v>
      </c>
      <c r="Q5" s="126" t="s">
        <v>348</v>
      </c>
      <c r="R5" s="70">
        <v>22995</v>
      </c>
      <c r="S5" s="71">
        <v>42208</v>
      </c>
      <c r="T5" s="70">
        <v>22995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19050.5</v>
      </c>
      <c r="AD5" s="230">
        <v>42177</v>
      </c>
      <c r="AE5" s="82">
        <v>42206</v>
      </c>
    </row>
    <row r="6" spans="1:31" x14ac:dyDescent="0.25">
      <c r="B6" s="43">
        <v>42188</v>
      </c>
      <c r="C6" s="176">
        <v>13956</v>
      </c>
      <c r="D6" s="25" t="s">
        <v>322</v>
      </c>
      <c r="E6" s="225">
        <v>42188</v>
      </c>
      <c r="F6" s="28">
        <v>116852</v>
      </c>
      <c r="G6" s="23"/>
      <c r="H6" s="47">
        <v>42188</v>
      </c>
      <c r="I6" s="29">
        <v>0</v>
      </c>
      <c r="J6" s="260" t="s">
        <v>395</v>
      </c>
      <c r="K6" s="368">
        <v>10000</v>
      </c>
      <c r="L6" s="89">
        <v>102808</v>
      </c>
      <c r="M6" s="89"/>
      <c r="N6" s="89"/>
      <c r="P6" s="74">
        <v>42188</v>
      </c>
      <c r="Q6" s="126" t="s">
        <v>351</v>
      </c>
      <c r="R6" s="70">
        <v>33853.040000000001</v>
      </c>
      <c r="S6" s="71">
        <v>42208</v>
      </c>
      <c r="T6" s="70">
        <v>33853.040000000001</v>
      </c>
      <c r="U6" s="72">
        <f t="shared" si="0"/>
        <v>0</v>
      </c>
      <c r="V6" s="76"/>
      <c r="Y6" s="126"/>
      <c r="Z6" s="70"/>
      <c r="AA6" s="111"/>
      <c r="AB6" s="186" t="s">
        <v>203</v>
      </c>
      <c r="AC6" s="187">
        <v>38500</v>
      </c>
      <c r="AD6" s="230">
        <v>42207</v>
      </c>
    </row>
    <row r="7" spans="1:31" x14ac:dyDescent="0.25">
      <c r="B7" s="43">
        <v>42189</v>
      </c>
      <c r="C7" s="176">
        <v>5670.8</v>
      </c>
      <c r="D7" s="24" t="s">
        <v>396</v>
      </c>
      <c r="E7" s="225">
        <v>42189</v>
      </c>
      <c r="F7" s="28">
        <v>171051.5</v>
      </c>
      <c r="G7" s="23"/>
      <c r="H7" s="47">
        <v>42189</v>
      </c>
      <c r="I7" s="29">
        <v>0</v>
      </c>
      <c r="J7" s="50" t="s">
        <v>6</v>
      </c>
      <c r="K7" s="34">
        <v>28750</v>
      </c>
      <c r="L7" s="89">
        <v>178598</v>
      </c>
      <c r="M7" s="89"/>
      <c r="N7" s="89"/>
      <c r="P7" s="74">
        <v>42189</v>
      </c>
      <c r="Q7" s="126" t="s">
        <v>352</v>
      </c>
      <c r="R7" s="70">
        <v>27897.5</v>
      </c>
      <c r="S7" s="71">
        <v>42208</v>
      </c>
      <c r="T7" s="70">
        <v>27897.5</v>
      </c>
      <c r="U7" s="77">
        <f t="shared" si="0"/>
        <v>0</v>
      </c>
      <c r="V7" s="76"/>
      <c r="Y7" s="126"/>
      <c r="Z7" s="70"/>
      <c r="AA7" s="111"/>
      <c r="AB7" s="186">
        <v>2996886</v>
      </c>
      <c r="AC7" s="187">
        <v>17420</v>
      </c>
      <c r="AD7" s="230">
        <v>42177</v>
      </c>
    </row>
    <row r="8" spans="1:31" x14ac:dyDescent="0.25">
      <c r="B8" s="43">
        <v>42190</v>
      </c>
      <c r="C8" s="176">
        <v>7618</v>
      </c>
      <c r="D8" s="24" t="s">
        <v>397</v>
      </c>
      <c r="E8" s="225">
        <v>42190</v>
      </c>
      <c r="F8" s="28">
        <v>63707</v>
      </c>
      <c r="G8" s="23"/>
      <c r="H8" s="47">
        <v>42190</v>
      </c>
      <c r="I8" s="29">
        <v>100</v>
      </c>
      <c r="J8" s="50" t="s">
        <v>400</v>
      </c>
      <c r="K8" s="368">
        <v>11868.74</v>
      </c>
      <c r="L8" s="89">
        <v>55989</v>
      </c>
      <c r="M8" s="89"/>
      <c r="N8" s="368">
        <v>11868.74</v>
      </c>
      <c r="P8" s="74">
        <v>42191</v>
      </c>
      <c r="Q8" s="126" t="s">
        <v>353</v>
      </c>
      <c r="R8" s="70">
        <v>19686.2</v>
      </c>
      <c r="S8" s="71">
        <v>42208</v>
      </c>
      <c r="T8" s="70">
        <v>19686.2</v>
      </c>
      <c r="U8" s="72">
        <f t="shared" si="0"/>
        <v>0</v>
      </c>
      <c r="V8" s="76"/>
      <c r="Y8" s="126"/>
      <c r="Z8" s="70"/>
      <c r="AA8" s="111"/>
      <c r="AB8" s="186">
        <v>2996889</v>
      </c>
      <c r="AC8" s="187">
        <v>16980</v>
      </c>
      <c r="AD8" s="230">
        <v>42178</v>
      </c>
    </row>
    <row r="9" spans="1:31" x14ac:dyDescent="0.25">
      <c r="B9" s="43">
        <v>42191</v>
      </c>
      <c r="C9" s="176">
        <v>8605</v>
      </c>
      <c r="D9" s="24" t="s">
        <v>59</v>
      </c>
      <c r="E9" s="225">
        <v>42191</v>
      </c>
      <c r="F9" s="28">
        <v>166180.79999999999</v>
      </c>
      <c r="G9" s="23"/>
      <c r="H9" s="47">
        <v>42191</v>
      </c>
      <c r="I9" s="29">
        <v>0</v>
      </c>
      <c r="J9" s="50" t="s">
        <v>401</v>
      </c>
      <c r="K9" s="368">
        <f>10201.08+1924</f>
        <v>12125.08</v>
      </c>
      <c r="L9" s="89">
        <v>157576</v>
      </c>
      <c r="M9" s="89"/>
      <c r="N9" s="368">
        <f>10201.08+1924</f>
        <v>12125.08</v>
      </c>
      <c r="P9" s="74">
        <v>42191</v>
      </c>
      <c r="Q9" s="126" t="s">
        <v>354</v>
      </c>
      <c r="R9" s="70">
        <v>24401.200000000001</v>
      </c>
      <c r="S9" s="71">
        <v>42208</v>
      </c>
      <c r="T9" s="70">
        <v>24401.200000000001</v>
      </c>
      <c r="U9" s="72">
        <f t="shared" si="0"/>
        <v>0</v>
      </c>
      <c r="V9" s="76"/>
      <c r="Y9" s="126"/>
      <c r="Z9" s="70"/>
      <c r="AA9" s="190"/>
      <c r="AB9" s="186">
        <v>2961208</v>
      </c>
      <c r="AC9" s="187">
        <v>38544</v>
      </c>
      <c r="AD9" s="230">
        <v>42190</v>
      </c>
      <c r="AE9" s="82" t="s">
        <v>411</v>
      </c>
    </row>
    <row r="10" spans="1:31" x14ac:dyDescent="0.25">
      <c r="A10" s="21"/>
      <c r="B10" s="43">
        <v>42192</v>
      </c>
      <c r="C10" s="176">
        <v>479</v>
      </c>
      <c r="D10" s="24" t="s">
        <v>157</v>
      </c>
      <c r="E10" s="225">
        <v>42192</v>
      </c>
      <c r="F10" s="28">
        <v>112684.7</v>
      </c>
      <c r="G10" s="23"/>
      <c r="H10" s="47">
        <v>42192</v>
      </c>
      <c r="I10" s="29">
        <v>60</v>
      </c>
      <c r="J10" s="50" t="s">
        <v>402</v>
      </c>
      <c r="K10" s="368">
        <v>11568.74</v>
      </c>
      <c r="L10" s="89">
        <v>111345.5</v>
      </c>
      <c r="M10" s="89"/>
      <c r="N10" s="368">
        <v>11568.74</v>
      </c>
      <c r="P10" s="74">
        <v>42191</v>
      </c>
      <c r="Q10" s="126" t="s">
        <v>355</v>
      </c>
      <c r="R10" s="70">
        <v>97509.4</v>
      </c>
      <c r="S10" s="71">
        <v>42208</v>
      </c>
      <c r="T10" s="70">
        <v>97509.4</v>
      </c>
      <c r="U10" s="77">
        <f t="shared" si="0"/>
        <v>0</v>
      </c>
      <c r="V10" s="76"/>
      <c r="Y10" s="126"/>
      <c r="Z10" s="70"/>
      <c r="AA10" s="226"/>
      <c r="AB10" s="186">
        <v>2720543</v>
      </c>
      <c r="AC10" s="187">
        <v>7155</v>
      </c>
      <c r="AD10" s="230">
        <v>42182</v>
      </c>
    </row>
    <row r="11" spans="1:31" ht="15" x14ac:dyDescent="0.25">
      <c r="B11" s="43">
        <v>42193</v>
      </c>
      <c r="C11" s="176">
        <v>986</v>
      </c>
      <c r="D11" s="24" t="s">
        <v>398</v>
      </c>
      <c r="E11" s="225">
        <v>42193</v>
      </c>
      <c r="F11" s="28">
        <v>109860</v>
      </c>
      <c r="G11" s="23"/>
      <c r="H11" s="47">
        <v>42193</v>
      </c>
      <c r="I11" s="29">
        <v>0</v>
      </c>
      <c r="J11" s="50" t="s">
        <v>403</v>
      </c>
      <c r="K11" s="368">
        <v>11503.22</v>
      </c>
      <c r="L11" s="89">
        <v>108874</v>
      </c>
      <c r="M11" s="89"/>
      <c r="N11" s="368">
        <v>11503.22</v>
      </c>
      <c r="P11" s="74">
        <v>42192</v>
      </c>
      <c r="Q11" s="126" t="s">
        <v>356</v>
      </c>
      <c r="R11" s="70">
        <v>27833.4</v>
      </c>
      <c r="S11" s="71">
        <v>42208</v>
      </c>
      <c r="T11" s="70">
        <v>27833.4</v>
      </c>
      <c r="U11" s="77">
        <f t="shared" si="0"/>
        <v>0</v>
      </c>
      <c r="V11" s="76"/>
      <c r="Y11" s="126"/>
      <c r="Z11" s="70"/>
      <c r="AA11" s="111"/>
      <c r="AB11" s="192" t="s">
        <v>203</v>
      </c>
      <c r="AC11" s="193">
        <v>2745.5</v>
      </c>
      <c r="AD11" s="230">
        <v>42184</v>
      </c>
      <c r="AE11" s="82">
        <v>42183</v>
      </c>
    </row>
    <row r="12" spans="1:31" ht="15" x14ac:dyDescent="0.25">
      <c r="A12" s="13"/>
      <c r="B12" s="43">
        <v>42194</v>
      </c>
      <c r="C12" s="176">
        <v>2764</v>
      </c>
      <c r="D12" s="24" t="s">
        <v>399</v>
      </c>
      <c r="E12" s="225">
        <v>42194</v>
      </c>
      <c r="F12" s="28">
        <v>130249.35</v>
      </c>
      <c r="G12" s="23"/>
      <c r="H12" s="47">
        <v>42194</v>
      </c>
      <c r="I12" s="29">
        <v>0</v>
      </c>
      <c r="J12" s="50" t="s">
        <v>463</v>
      </c>
      <c r="K12" s="368">
        <v>11803.22</v>
      </c>
      <c r="L12" s="89">
        <v>127533</v>
      </c>
      <c r="M12" s="89"/>
      <c r="N12" s="368">
        <v>11803.22</v>
      </c>
      <c r="P12" s="74">
        <v>42192</v>
      </c>
      <c r="Q12" s="126" t="s">
        <v>369</v>
      </c>
      <c r="R12" s="70">
        <v>13118.3</v>
      </c>
      <c r="S12" s="71">
        <v>42208</v>
      </c>
      <c r="T12" s="70">
        <v>13118.3</v>
      </c>
      <c r="U12" s="77">
        <f t="shared" si="0"/>
        <v>0</v>
      </c>
      <c r="V12" s="76"/>
      <c r="Y12" s="126"/>
      <c r="Z12" s="70"/>
      <c r="AA12" s="111"/>
      <c r="AB12" s="192">
        <v>2720544</v>
      </c>
      <c r="AC12" s="193">
        <v>35000</v>
      </c>
      <c r="AD12" s="230">
        <v>42183</v>
      </c>
      <c r="AE12" s="82"/>
    </row>
    <row r="13" spans="1:31" ht="15" x14ac:dyDescent="0.25">
      <c r="A13" s="13"/>
      <c r="B13" s="43">
        <v>42195</v>
      </c>
      <c r="C13" s="176">
        <v>12512</v>
      </c>
      <c r="D13" s="291" t="s">
        <v>322</v>
      </c>
      <c r="E13" s="225">
        <v>42195</v>
      </c>
      <c r="F13" s="28">
        <v>170332.5</v>
      </c>
      <c r="G13" s="23"/>
      <c r="H13" s="47">
        <v>42195</v>
      </c>
      <c r="I13" s="29">
        <v>50</v>
      </c>
      <c r="J13" s="51" t="s">
        <v>292</v>
      </c>
      <c r="K13" s="368">
        <v>800</v>
      </c>
      <c r="L13" s="89">
        <v>157770</v>
      </c>
      <c r="M13" s="89"/>
      <c r="N13" s="383">
        <f>SUM(N8:N12)</f>
        <v>58869</v>
      </c>
      <c r="P13" s="74">
        <v>42193</v>
      </c>
      <c r="Q13" s="126" t="s">
        <v>367</v>
      </c>
      <c r="R13" s="70">
        <v>30281.4</v>
      </c>
      <c r="S13" s="71">
        <v>42208</v>
      </c>
      <c r="T13" s="70">
        <v>30281.4</v>
      </c>
      <c r="U13" s="77">
        <f t="shared" si="0"/>
        <v>0</v>
      </c>
      <c r="V13" s="73"/>
      <c r="Y13" s="126"/>
      <c r="Z13" s="70"/>
      <c r="AA13" s="111"/>
      <c r="AB13" s="192" t="s">
        <v>203</v>
      </c>
      <c r="AC13" s="193">
        <v>38000</v>
      </c>
      <c r="AD13" s="230">
        <v>42184</v>
      </c>
    </row>
    <row r="14" spans="1:31" ht="15" x14ac:dyDescent="0.25">
      <c r="B14" s="43">
        <v>42196</v>
      </c>
      <c r="C14" s="176">
        <v>5505</v>
      </c>
      <c r="D14" s="24" t="s">
        <v>404</v>
      </c>
      <c r="E14" s="225">
        <v>42196</v>
      </c>
      <c r="F14" s="28">
        <v>208305.27</v>
      </c>
      <c r="G14" s="23"/>
      <c r="H14" s="47">
        <v>42196</v>
      </c>
      <c r="I14" s="29">
        <v>0</v>
      </c>
      <c r="J14" s="335">
        <v>42192</v>
      </c>
      <c r="K14" s="28">
        <v>0</v>
      </c>
      <c r="L14" s="89">
        <v>202800</v>
      </c>
      <c r="M14" s="89"/>
      <c r="N14" s="89"/>
      <c r="P14" s="74">
        <v>42195</v>
      </c>
      <c r="Q14" s="126" t="s">
        <v>368</v>
      </c>
      <c r="R14" s="70">
        <v>30110.799999999999</v>
      </c>
      <c r="S14" s="71">
        <v>42208</v>
      </c>
      <c r="T14" s="70">
        <v>30110.799999999999</v>
      </c>
      <c r="U14" s="77">
        <f t="shared" si="0"/>
        <v>0</v>
      </c>
      <c r="V14" s="73"/>
      <c r="Y14" s="126"/>
      <c r="Z14" s="70"/>
      <c r="AA14" s="111"/>
      <c r="AB14" s="192">
        <v>3209298</v>
      </c>
      <c r="AC14" s="193">
        <v>43000</v>
      </c>
      <c r="AD14" s="230">
        <v>42184</v>
      </c>
    </row>
    <row r="15" spans="1:31" ht="15" x14ac:dyDescent="0.25">
      <c r="A15" s="13"/>
      <c r="B15" s="43">
        <v>42197</v>
      </c>
      <c r="C15" s="176">
        <v>249</v>
      </c>
      <c r="D15" s="24" t="s">
        <v>162</v>
      </c>
      <c r="E15" s="225">
        <v>42197</v>
      </c>
      <c r="F15" s="28">
        <v>115824.34</v>
      </c>
      <c r="G15" s="23"/>
      <c r="H15" s="47">
        <v>42197</v>
      </c>
      <c r="I15" s="29">
        <v>100</v>
      </c>
      <c r="J15" s="57"/>
      <c r="K15" s="28">
        <v>0</v>
      </c>
      <c r="L15" s="89">
        <v>113551</v>
      </c>
      <c r="M15" s="89"/>
      <c r="N15" s="89"/>
      <c r="P15" s="74">
        <v>42195</v>
      </c>
      <c r="Q15" s="126" t="s">
        <v>370</v>
      </c>
      <c r="R15" s="70">
        <v>306728.5</v>
      </c>
      <c r="S15" s="71">
        <v>42208</v>
      </c>
      <c r="T15" s="70">
        <v>306728.5</v>
      </c>
      <c r="U15" s="77">
        <f t="shared" si="0"/>
        <v>0</v>
      </c>
      <c r="V15" s="73"/>
      <c r="Y15" s="126"/>
      <c r="Z15" s="70"/>
      <c r="AA15" s="226"/>
      <c r="AB15" s="192">
        <v>2720546</v>
      </c>
      <c r="AC15" s="193">
        <v>24782.5</v>
      </c>
      <c r="AD15" s="230">
        <v>42184</v>
      </c>
    </row>
    <row r="16" spans="1:31" ht="15" x14ac:dyDescent="0.25">
      <c r="A16" s="13"/>
      <c r="B16" s="43">
        <v>42198</v>
      </c>
      <c r="C16" s="176">
        <v>0</v>
      </c>
      <c r="D16" s="24"/>
      <c r="E16" s="225">
        <v>42198</v>
      </c>
      <c r="F16" s="28">
        <v>58311.8</v>
      </c>
      <c r="G16" s="23"/>
      <c r="H16" s="47">
        <v>42198</v>
      </c>
      <c r="I16" s="29">
        <v>0</v>
      </c>
      <c r="J16" s="50"/>
      <c r="K16" s="28">
        <v>0</v>
      </c>
      <c r="L16" s="89">
        <v>58312</v>
      </c>
      <c r="M16" s="89"/>
      <c r="N16" s="89"/>
      <c r="P16" s="74">
        <v>42195</v>
      </c>
      <c r="Q16" s="126" t="s">
        <v>371</v>
      </c>
      <c r="R16" s="70">
        <v>165489.10999999999</v>
      </c>
      <c r="S16" s="71">
        <v>42208</v>
      </c>
      <c r="T16" s="70">
        <v>165489.10999999999</v>
      </c>
      <c r="U16" s="77">
        <f t="shared" si="0"/>
        <v>0</v>
      </c>
      <c r="Y16" s="126"/>
      <c r="Z16" s="70"/>
      <c r="AA16" s="226"/>
      <c r="AB16" s="192">
        <v>2720545</v>
      </c>
      <c r="AC16" s="193">
        <v>20000</v>
      </c>
      <c r="AD16" s="230">
        <v>42184</v>
      </c>
      <c r="AE16" s="82">
        <v>42185</v>
      </c>
    </row>
    <row r="17" spans="1:31" ht="15" x14ac:dyDescent="0.25">
      <c r="A17" s="13"/>
      <c r="B17" s="43">
        <v>42199</v>
      </c>
      <c r="C17" s="176">
        <v>115</v>
      </c>
      <c r="D17" s="24" t="s">
        <v>162</v>
      </c>
      <c r="E17" s="225">
        <v>42199</v>
      </c>
      <c r="F17" s="28">
        <v>158371.5</v>
      </c>
      <c r="G17" s="23"/>
      <c r="H17" s="47">
        <v>42199</v>
      </c>
      <c r="I17" s="29">
        <v>0</v>
      </c>
      <c r="J17" s="50"/>
      <c r="K17" s="28">
        <v>0</v>
      </c>
      <c r="L17" s="89">
        <v>158256.5</v>
      </c>
      <c r="M17" s="89"/>
      <c r="N17" s="89"/>
      <c r="P17" s="74">
        <v>42196</v>
      </c>
      <c r="Q17" s="126" t="s">
        <v>372</v>
      </c>
      <c r="R17" s="70">
        <v>16419.599999999999</v>
      </c>
      <c r="S17" s="71">
        <v>42208</v>
      </c>
      <c r="T17" s="70">
        <v>16419.599999999999</v>
      </c>
      <c r="U17" s="77">
        <f t="shared" si="0"/>
        <v>0</v>
      </c>
      <c r="Y17" s="126"/>
      <c r="Z17" s="70"/>
      <c r="AA17" s="226"/>
      <c r="AB17" s="192">
        <v>3209299</v>
      </c>
      <c r="AC17" s="193">
        <v>45000</v>
      </c>
      <c r="AD17" s="230">
        <v>42185</v>
      </c>
      <c r="AE17" s="82"/>
    </row>
    <row r="18" spans="1:31" ht="15" x14ac:dyDescent="0.25">
      <c r="B18" s="43">
        <v>42200</v>
      </c>
      <c r="C18" s="176">
        <v>0</v>
      </c>
      <c r="D18" s="24"/>
      <c r="E18" s="225">
        <v>42200</v>
      </c>
      <c r="F18" s="28">
        <v>119416.8</v>
      </c>
      <c r="G18" s="23"/>
      <c r="H18" s="47">
        <v>42200</v>
      </c>
      <c r="I18" s="29">
        <v>15</v>
      </c>
      <c r="J18" s="51"/>
      <c r="K18" s="34">
        <v>0</v>
      </c>
      <c r="L18" s="89">
        <v>119402</v>
      </c>
      <c r="M18" s="89"/>
      <c r="N18" s="89"/>
      <c r="P18" s="74">
        <v>42196</v>
      </c>
      <c r="Q18" s="126" t="s">
        <v>373</v>
      </c>
      <c r="R18" s="70">
        <v>9252.1</v>
      </c>
      <c r="S18" s="71">
        <v>42208</v>
      </c>
      <c r="T18" s="70">
        <v>9252.1</v>
      </c>
      <c r="U18" s="77">
        <f t="shared" si="0"/>
        <v>0</v>
      </c>
      <c r="Y18" s="126"/>
      <c r="Z18" s="70"/>
      <c r="AA18" s="226"/>
      <c r="AB18" s="251">
        <v>3209302</v>
      </c>
      <c r="AC18" s="193">
        <v>16900</v>
      </c>
      <c r="AD18" s="230">
        <v>42185</v>
      </c>
      <c r="AE18" s="82"/>
    </row>
    <row r="19" spans="1:31" ht="15" x14ac:dyDescent="0.25">
      <c r="A19" s="13"/>
      <c r="B19" s="43">
        <v>42201</v>
      </c>
      <c r="C19" s="176">
        <v>17253</v>
      </c>
      <c r="D19" s="24" t="s">
        <v>405</v>
      </c>
      <c r="E19" s="225">
        <v>42201</v>
      </c>
      <c r="F19" s="28">
        <v>170043.1</v>
      </c>
      <c r="G19" s="23"/>
      <c r="H19" s="47">
        <v>42201</v>
      </c>
      <c r="I19" s="29">
        <v>60</v>
      </c>
      <c r="J19" s="334"/>
      <c r="K19" s="28">
        <v>0</v>
      </c>
      <c r="L19" s="89">
        <v>152730</v>
      </c>
      <c r="M19" s="89"/>
      <c r="N19" s="89"/>
      <c r="P19" s="74">
        <v>42196</v>
      </c>
      <c r="Q19" s="126" t="s">
        <v>374</v>
      </c>
      <c r="R19" s="70">
        <v>5474.59</v>
      </c>
      <c r="S19" s="71">
        <v>42208</v>
      </c>
      <c r="T19" s="70">
        <v>5474.59</v>
      </c>
      <c r="U19" s="77">
        <f t="shared" si="0"/>
        <v>0</v>
      </c>
      <c r="Y19" s="126"/>
      <c r="Z19" s="70"/>
      <c r="AA19" s="226"/>
      <c r="AB19" s="192">
        <v>3209306</v>
      </c>
      <c r="AC19" s="193">
        <v>16433.5</v>
      </c>
      <c r="AD19" s="230">
        <v>42186</v>
      </c>
    </row>
    <row r="20" spans="1:31" ht="15" x14ac:dyDescent="0.25">
      <c r="B20" s="43">
        <v>42202</v>
      </c>
      <c r="C20" s="176">
        <v>1684.16</v>
      </c>
      <c r="D20" s="24" t="s">
        <v>406</v>
      </c>
      <c r="E20" s="225">
        <v>42202</v>
      </c>
      <c r="F20" s="28">
        <v>180146.5</v>
      </c>
      <c r="G20" s="23"/>
      <c r="H20" s="47">
        <v>42202</v>
      </c>
      <c r="I20" s="29">
        <v>0</v>
      </c>
      <c r="J20" s="334"/>
      <c r="K20" s="28">
        <v>0</v>
      </c>
      <c r="L20" s="89">
        <v>178462.5</v>
      </c>
      <c r="M20" s="89"/>
      <c r="N20" s="89"/>
      <c r="P20" s="74">
        <v>42198</v>
      </c>
      <c r="Q20" s="126" t="s">
        <v>375</v>
      </c>
      <c r="R20" s="70">
        <v>38498.400000000001</v>
      </c>
      <c r="S20" s="71">
        <v>42208</v>
      </c>
      <c r="T20" s="70">
        <v>38498.400000000001</v>
      </c>
      <c r="U20" s="77">
        <f t="shared" si="0"/>
        <v>0</v>
      </c>
      <c r="Y20" s="126"/>
      <c r="Z20" s="70"/>
      <c r="AA20" s="244"/>
      <c r="AB20" s="192">
        <v>3209304</v>
      </c>
      <c r="AC20" s="193">
        <v>51000</v>
      </c>
      <c r="AD20" s="230">
        <v>42186</v>
      </c>
    </row>
    <row r="21" spans="1:31" ht="15" x14ac:dyDescent="0.25">
      <c r="B21" s="43">
        <v>42203</v>
      </c>
      <c r="C21" s="176">
        <v>16061</v>
      </c>
      <c r="D21" s="59" t="s">
        <v>407</v>
      </c>
      <c r="E21" s="225">
        <v>42203</v>
      </c>
      <c r="F21" s="28">
        <v>213184</v>
      </c>
      <c r="G21" s="23"/>
      <c r="H21" s="47">
        <v>42203</v>
      </c>
      <c r="I21" s="29">
        <v>0</v>
      </c>
      <c r="J21" s="50"/>
      <c r="K21" s="34">
        <v>0</v>
      </c>
      <c r="L21" s="89">
        <v>197123</v>
      </c>
      <c r="M21" s="89"/>
      <c r="N21" s="89"/>
      <c r="P21" s="74">
        <v>42198</v>
      </c>
      <c r="Q21" s="126" t="s">
        <v>376</v>
      </c>
      <c r="R21" s="70">
        <v>36629.839999999997</v>
      </c>
      <c r="S21" s="71">
        <v>42208</v>
      </c>
      <c r="T21" s="70">
        <v>36629.839999999997</v>
      </c>
      <c r="U21" s="77">
        <f t="shared" si="0"/>
        <v>0</v>
      </c>
      <c r="Y21" s="242"/>
      <c r="Z21" s="213"/>
      <c r="AA21" s="226"/>
      <c r="AB21" s="192">
        <v>3209303</v>
      </c>
      <c r="AC21" s="193">
        <v>23000</v>
      </c>
      <c r="AD21" s="230">
        <v>42186</v>
      </c>
    </row>
    <row r="22" spans="1:31" ht="15" x14ac:dyDescent="0.25">
      <c r="B22" s="43">
        <v>42204</v>
      </c>
      <c r="C22" s="176">
        <v>207</v>
      </c>
      <c r="D22" s="59" t="s">
        <v>408</v>
      </c>
      <c r="E22" s="225">
        <v>42204</v>
      </c>
      <c r="F22" s="28">
        <v>80294.5</v>
      </c>
      <c r="G22" s="20"/>
      <c r="H22" s="47">
        <v>42204</v>
      </c>
      <c r="I22" s="29">
        <v>100</v>
      </c>
      <c r="J22" s="50"/>
      <c r="K22" s="34">
        <v>0</v>
      </c>
      <c r="L22" s="89">
        <v>79987.5</v>
      </c>
      <c r="M22" s="89"/>
      <c r="N22" s="89"/>
      <c r="P22" s="74">
        <v>42199</v>
      </c>
      <c r="Q22" s="126" t="s">
        <v>377</v>
      </c>
      <c r="R22" s="70">
        <v>28927.200000000001</v>
      </c>
      <c r="S22" s="71">
        <v>42208</v>
      </c>
      <c r="T22" s="70">
        <v>28927.200000000001</v>
      </c>
      <c r="U22" s="77">
        <f t="shared" si="0"/>
        <v>0</v>
      </c>
      <c r="Y22" s="242"/>
      <c r="Z22" s="213"/>
      <c r="AA22" s="226"/>
      <c r="AB22" s="192">
        <v>3209308</v>
      </c>
      <c r="AC22" s="193">
        <v>24587</v>
      </c>
      <c r="AD22" s="230">
        <v>42187</v>
      </c>
      <c r="AE22" s="82"/>
    </row>
    <row r="23" spans="1:31" ht="15" x14ac:dyDescent="0.25">
      <c r="A23" s="13"/>
      <c r="B23" s="43">
        <v>42205</v>
      </c>
      <c r="C23" s="176">
        <v>48475.5</v>
      </c>
      <c r="D23" s="59" t="s">
        <v>409</v>
      </c>
      <c r="E23" s="225">
        <v>42205</v>
      </c>
      <c r="F23" s="28">
        <v>233447</v>
      </c>
      <c r="G23" s="23"/>
      <c r="H23" s="47">
        <v>42205</v>
      </c>
      <c r="I23" s="29">
        <v>0</v>
      </c>
      <c r="J23" s="57"/>
      <c r="K23" s="28">
        <v>0</v>
      </c>
      <c r="L23" s="89">
        <v>184971.5</v>
      </c>
      <c r="M23" s="89"/>
      <c r="N23" s="89"/>
      <c r="P23" s="74">
        <v>42199</v>
      </c>
      <c r="Q23" s="126" t="s">
        <v>378</v>
      </c>
      <c r="R23" s="70">
        <v>4422</v>
      </c>
      <c r="S23" s="71">
        <v>42208</v>
      </c>
      <c r="T23" s="70">
        <v>4422</v>
      </c>
      <c r="U23" s="77">
        <f t="shared" si="0"/>
        <v>0</v>
      </c>
      <c r="Y23" s="242"/>
      <c r="Z23" s="213"/>
      <c r="AA23" s="226"/>
      <c r="AB23" s="251">
        <v>3209307</v>
      </c>
      <c r="AC23" s="193">
        <v>52000</v>
      </c>
      <c r="AD23" s="230">
        <v>42187</v>
      </c>
      <c r="AE23" s="82"/>
    </row>
    <row r="24" spans="1:31" ht="15" x14ac:dyDescent="0.25">
      <c r="A24" s="13"/>
      <c r="B24" s="43">
        <v>42206</v>
      </c>
      <c r="C24" s="176">
        <v>14400.5</v>
      </c>
      <c r="D24" s="59" t="s">
        <v>410</v>
      </c>
      <c r="E24" s="225">
        <v>42206</v>
      </c>
      <c r="F24" s="28">
        <v>75647.5</v>
      </c>
      <c r="G24" s="23"/>
      <c r="H24" s="47">
        <v>42206</v>
      </c>
      <c r="I24" s="29">
        <v>0</v>
      </c>
      <c r="J24" s="319"/>
      <c r="K24" s="34"/>
      <c r="L24" s="89">
        <f>25553+35694</f>
        <v>61247</v>
      </c>
      <c r="M24" s="89"/>
      <c r="N24" s="89"/>
      <c r="P24" s="74">
        <v>42199</v>
      </c>
      <c r="Q24" s="126" t="s">
        <v>381</v>
      </c>
      <c r="R24" s="70">
        <v>189878.1</v>
      </c>
      <c r="S24" s="71">
        <v>42208</v>
      </c>
      <c r="T24" s="70">
        <v>189878.1</v>
      </c>
      <c r="U24" s="77">
        <f t="shared" si="0"/>
        <v>0</v>
      </c>
      <c r="Y24" s="242"/>
      <c r="Z24" s="213"/>
      <c r="AA24" s="226"/>
      <c r="AB24" s="192">
        <v>3209305</v>
      </c>
      <c r="AC24" s="193">
        <v>40000</v>
      </c>
      <c r="AD24" s="230">
        <v>42187</v>
      </c>
      <c r="AE24" s="82"/>
    </row>
    <row r="25" spans="1:31" ht="15" x14ac:dyDescent="0.25">
      <c r="B25" s="43">
        <v>42207</v>
      </c>
      <c r="C25" s="176">
        <v>3388</v>
      </c>
      <c r="D25" s="24" t="s">
        <v>433</v>
      </c>
      <c r="E25" s="225">
        <v>42207</v>
      </c>
      <c r="F25" s="28">
        <v>108686</v>
      </c>
      <c r="G25" s="23"/>
      <c r="H25" s="47">
        <v>42207</v>
      </c>
      <c r="I25" s="29">
        <v>0</v>
      </c>
      <c r="J25" s="50"/>
      <c r="K25" s="34"/>
      <c r="L25" s="89">
        <v>105298</v>
      </c>
      <c r="M25" s="89"/>
      <c r="N25" s="89"/>
      <c r="P25" s="74">
        <v>42200</v>
      </c>
      <c r="Q25" s="126" t="s">
        <v>379</v>
      </c>
      <c r="R25" s="70">
        <v>29716.400000000001</v>
      </c>
      <c r="S25" s="71">
        <v>42208</v>
      </c>
      <c r="T25" s="70">
        <v>29716.400000000001</v>
      </c>
      <c r="U25" s="77">
        <f t="shared" si="0"/>
        <v>0</v>
      </c>
      <c r="Y25" s="242"/>
      <c r="Z25" s="213"/>
      <c r="AA25" s="226"/>
      <c r="AB25" s="192">
        <v>3209309</v>
      </c>
      <c r="AC25" s="193">
        <v>68000</v>
      </c>
      <c r="AD25" s="230">
        <v>42188</v>
      </c>
    </row>
    <row r="26" spans="1:31" ht="15" x14ac:dyDescent="0.25">
      <c r="B26" s="43">
        <v>42208</v>
      </c>
      <c r="C26" s="176">
        <v>0</v>
      </c>
      <c r="D26" s="24"/>
      <c r="E26" s="225">
        <v>42208</v>
      </c>
      <c r="F26" s="28">
        <v>97012</v>
      </c>
      <c r="G26" s="23"/>
      <c r="H26" s="47">
        <v>42208</v>
      </c>
      <c r="I26" s="29">
        <v>27</v>
      </c>
      <c r="J26" s="50"/>
      <c r="K26" s="34"/>
      <c r="L26" s="89">
        <v>96985</v>
      </c>
      <c r="M26" s="89"/>
      <c r="N26" s="89"/>
      <c r="P26" s="74">
        <v>42200</v>
      </c>
      <c r="Q26" s="126" t="s">
        <v>380</v>
      </c>
      <c r="R26" s="70">
        <v>9386</v>
      </c>
      <c r="S26" s="71">
        <v>42208</v>
      </c>
      <c r="T26" s="70">
        <v>9386</v>
      </c>
      <c r="U26" s="77">
        <f t="shared" si="0"/>
        <v>0</v>
      </c>
      <c r="Y26" s="242"/>
      <c r="Z26" s="213"/>
      <c r="AA26" s="226"/>
      <c r="AB26" s="251">
        <v>3209311</v>
      </c>
      <c r="AC26" s="193">
        <v>34808</v>
      </c>
      <c r="AD26" s="230">
        <v>42188</v>
      </c>
      <c r="AE26" s="82"/>
    </row>
    <row r="27" spans="1:31" ht="15" x14ac:dyDescent="0.25">
      <c r="B27" s="43">
        <v>42209</v>
      </c>
      <c r="C27" s="176">
        <v>3621</v>
      </c>
      <c r="D27" s="24" t="s">
        <v>434</v>
      </c>
      <c r="E27" s="225">
        <v>42209</v>
      </c>
      <c r="F27" s="28">
        <v>199392</v>
      </c>
      <c r="G27" s="23"/>
      <c r="H27" s="47">
        <v>42209</v>
      </c>
      <c r="I27" s="29">
        <v>0</v>
      </c>
      <c r="J27" s="50"/>
      <c r="K27" s="34"/>
      <c r="L27" s="89">
        <v>195771</v>
      </c>
      <c r="M27" s="89"/>
      <c r="N27" s="89"/>
      <c r="P27" s="74">
        <v>42200</v>
      </c>
      <c r="Q27" s="126" t="s">
        <v>386</v>
      </c>
      <c r="R27" s="70">
        <v>239352.91</v>
      </c>
      <c r="S27" s="71">
        <v>42208</v>
      </c>
      <c r="T27" s="70">
        <v>239352.91</v>
      </c>
      <c r="U27" s="77">
        <f t="shared" si="0"/>
        <v>0</v>
      </c>
      <c r="Y27" s="242"/>
      <c r="Z27" s="213"/>
      <c r="AA27" s="244"/>
      <c r="AB27" s="251">
        <v>3209301</v>
      </c>
      <c r="AC27" s="193">
        <v>85000</v>
      </c>
      <c r="AD27" s="230">
        <v>42189</v>
      </c>
      <c r="AE27" s="82"/>
    </row>
    <row r="28" spans="1:31" ht="15" x14ac:dyDescent="0.25">
      <c r="B28" s="43">
        <v>42210</v>
      </c>
      <c r="C28" s="176">
        <v>11989.24</v>
      </c>
      <c r="D28" s="24" t="s">
        <v>435</v>
      </c>
      <c r="E28" s="225">
        <v>42210</v>
      </c>
      <c r="F28" s="28">
        <v>164344</v>
      </c>
      <c r="G28" s="23"/>
      <c r="H28" s="47">
        <v>42210</v>
      </c>
      <c r="I28" s="29">
        <v>760</v>
      </c>
      <c r="J28" s="50"/>
      <c r="K28" s="34"/>
      <c r="L28" s="89">
        <v>151595</v>
      </c>
      <c r="M28" s="89"/>
      <c r="N28" s="89"/>
      <c r="P28" s="74">
        <v>42201</v>
      </c>
      <c r="Q28" s="126" t="s">
        <v>382</v>
      </c>
      <c r="R28" s="70">
        <v>18850.5</v>
      </c>
      <c r="S28" s="71">
        <v>42208</v>
      </c>
      <c r="T28" s="70">
        <v>18850.5</v>
      </c>
      <c r="U28" s="77">
        <f t="shared" ref="U28:U60" si="1">R28-T28</f>
        <v>0</v>
      </c>
      <c r="Y28" s="242"/>
      <c r="Z28" s="213"/>
      <c r="AA28" s="226"/>
      <c r="AB28" s="251">
        <v>3209312</v>
      </c>
      <c r="AC28" s="193">
        <v>48000</v>
      </c>
      <c r="AD28" s="230">
        <v>42189</v>
      </c>
      <c r="AE28" s="82"/>
    </row>
    <row r="29" spans="1:31" ht="15" x14ac:dyDescent="0.25">
      <c r="B29" s="43">
        <v>42211</v>
      </c>
      <c r="C29" s="176">
        <v>17368.5</v>
      </c>
      <c r="D29" s="24" t="s">
        <v>322</v>
      </c>
      <c r="E29" s="225">
        <v>42211</v>
      </c>
      <c r="F29" s="28">
        <v>83233</v>
      </c>
      <c r="G29" s="23"/>
      <c r="H29" s="47">
        <v>42211</v>
      </c>
      <c r="I29" s="29">
        <v>124</v>
      </c>
      <c r="J29" s="50"/>
      <c r="K29" s="34"/>
      <c r="L29" s="89">
        <v>65740.5</v>
      </c>
      <c r="M29" s="89"/>
      <c r="N29" s="89"/>
      <c r="P29" s="74">
        <v>42201</v>
      </c>
      <c r="Q29" s="126" t="s">
        <v>383</v>
      </c>
      <c r="R29" s="70">
        <v>120038.7</v>
      </c>
      <c r="S29" s="71">
        <v>42208</v>
      </c>
      <c r="T29" s="70">
        <v>120038.7</v>
      </c>
      <c r="U29" s="77">
        <f t="shared" si="1"/>
        <v>0</v>
      </c>
      <c r="Y29" s="227"/>
      <c r="Z29" s="213"/>
      <c r="AA29" s="226"/>
      <c r="AB29" s="251">
        <v>3209314</v>
      </c>
      <c r="AC29" s="193">
        <v>45550</v>
      </c>
      <c r="AD29" s="230">
        <v>42189</v>
      </c>
      <c r="AE29" s="82"/>
    </row>
    <row r="30" spans="1:31" ht="15" x14ac:dyDescent="0.25">
      <c r="B30" s="43">
        <v>42212</v>
      </c>
      <c r="C30" s="176">
        <v>0</v>
      </c>
      <c r="D30" s="24"/>
      <c r="E30" s="225">
        <v>42212</v>
      </c>
      <c r="F30" s="28">
        <v>309508.5</v>
      </c>
      <c r="G30" s="23"/>
      <c r="H30" s="47">
        <v>42212</v>
      </c>
      <c r="I30" s="29">
        <v>0</v>
      </c>
      <c r="J30" s="50"/>
      <c r="K30" s="34"/>
      <c r="L30" s="89">
        <v>309508</v>
      </c>
      <c r="M30" s="89"/>
      <c r="N30" s="89"/>
      <c r="P30" s="74">
        <v>42202</v>
      </c>
      <c r="Q30" s="126" t="s">
        <v>384</v>
      </c>
      <c r="R30" s="129">
        <v>23370.799999999999</v>
      </c>
      <c r="S30" s="71">
        <v>42208</v>
      </c>
      <c r="T30" s="129">
        <v>23370.799999999999</v>
      </c>
      <c r="U30" s="77">
        <f t="shared" si="1"/>
        <v>0</v>
      </c>
      <c r="Y30" s="227"/>
      <c r="Z30" s="213"/>
      <c r="AA30" s="244"/>
      <c r="AB30" s="251">
        <v>3209316</v>
      </c>
      <c r="AC30" s="193">
        <v>10989</v>
      </c>
      <c r="AD30" s="230">
        <v>42190</v>
      </c>
    </row>
    <row r="31" spans="1:31" ht="15" x14ac:dyDescent="0.25">
      <c r="B31" s="43">
        <v>42213</v>
      </c>
      <c r="C31" s="176">
        <v>0</v>
      </c>
      <c r="D31" s="24"/>
      <c r="E31" s="225">
        <v>42213</v>
      </c>
      <c r="F31" s="28">
        <v>85490</v>
      </c>
      <c r="G31" s="23"/>
      <c r="H31" s="47">
        <v>42213</v>
      </c>
      <c r="I31" s="29">
        <v>0</v>
      </c>
      <c r="J31" s="50"/>
      <c r="K31" s="34"/>
      <c r="L31" s="89">
        <v>85490</v>
      </c>
      <c r="M31" s="89"/>
      <c r="N31" s="89"/>
      <c r="P31" s="74">
        <v>42202</v>
      </c>
      <c r="Q31" s="126" t="s">
        <v>385</v>
      </c>
      <c r="R31" s="70">
        <v>3944.2</v>
      </c>
      <c r="S31" s="71">
        <v>42208</v>
      </c>
      <c r="T31" s="70">
        <v>3944.2</v>
      </c>
      <c r="U31" s="77">
        <f t="shared" si="1"/>
        <v>0</v>
      </c>
      <c r="Y31" s="226"/>
      <c r="Z31" s="226"/>
      <c r="AA31" s="226"/>
      <c r="AB31" s="251">
        <v>3209313</v>
      </c>
      <c r="AC31" s="193">
        <v>45000</v>
      </c>
      <c r="AD31" s="230">
        <v>42190</v>
      </c>
      <c r="AE31" s="82"/>
    </row>
    <row r="32" spans="1:31" ht="15" x14ac:dyDescent="0.25">
      <c r="B32" s="43">
        <v>42214</v>
      </c>
      <c r="C32" s="176">
        <v>10534</v>
      </c>
      <c r="D32" s="25" t="s">
        <v>59</v>
      </c>
      <c r="E32" s="225">
        <v>42214</v>
      </c>
      <c r="F32" s="28">
        <v>139628</v>
      </c>
      <c r="G32" s="23"/>
      <c r="H32" s="47">
        <v>42214</v>
      </c>
      <c r="I32" s="29">
        <v>0</v>
      </c>
      <c r="J32" s="50"/>
      <c r="K32" s="34"/>
      <c r="L32" s="89">
        <v>129094</v>
      </c>
      <c r="M32" s="89"/>
      <c r="N32" s="89"/>
      <c r="P32" s="74">
        <v>42203</v>
      </c>
      <c r="Q32" s="126" t="s">
        <v>391</v>
      </c>
      <c r="R32" s="70">
        <v>30920.400000000001</v>
      </c>
      <c r="S32" s="71">
        <v>42208</v>
      </c>
      <c r="T32" s="70">
        <v>30920.400000000001</v>
      </c>
      <c r="U32" s="77">
        <f t="shared" si="1"/>
        <v>0</v>
      </c>
      <c r="Y32" s="226"/>
      <c r="Z32" s="226"/>
      <c r="AA32" s="226"/>
      <c r="AB32" s="251">
        <v>3205664</v>
      </c>
      <c r="AC32" s="193">
        <v>25752</v>
      </c>
      <c r="AD32" s="230">
        <v>42191</v>
      </c>
      <c r="AE32" s="82"/>
    </row>
    <row r="33" spans="1:31" ht="15" x14ac:dyDescent="0.25">
      <c r="B33" s="43">
        <v>42215</v>
      </c>
      <c r="C33" s="176">
        <v>3476</v>
      </c>
      <c r="D33" s="24" t="s">
        <v>59</v>
      </c>
      <c r="E33" s="225">
        <v>42215</v>
      </c>
      <c r="F33" s="28">
        <v>84196.5</v>
      </c>
      <c r="G33" s="23"/>
      <c r="H33" s="47">
        <v>42215</v>
      </c>
      <c r="I33" s="29">
        <v>100</v>
      </c>
      <c r="J33" s="50"/>
      <c r="K33" s="34"/>
      <c r="L33" s="89">
        <v>80620</v>
      </c>
      <c r="M33" s="89"/>
      <c r="N33" s="89"/>
      <c r="P33" s="74">
        <v>42203</v>
      </c>
      <c r="Q33" s="126" t="s">
        <v>387</v>
      </c>
      <c r="R33" s="70">
        <v>203821.5</v>
      </c>
      <c r="S33" s="128" t="s">
        <v>436</v>
      </c>
      <c r="T33" s="274">
        <f>78473.76+125347.74</f>
        <v>203821.5</v>
      </c>
      <c r="U33" s="77">
        <f t="shared" si="1"/>
        <v>0</v>
      </c>
      <c r="Y33" s="227"/>
      <c r="Z33" s="213"/>
      <c r="AA33" s="226"/>
      <c r="AB33" s="251">
        <v>3209317</v>
      </c>
      <c r="AC33" s="193">
        <v>60000</v>
      </c>
      <c r="AD33" s="230">
        <v>42191</v>
      </c>
      <c r="AE33" s="82"/>
    </row>
    <row r="34" spans="1:31" thickBot="1" x14ac:dyDescent="0.3">
      <c r="A34" s="13"/>
      <c r="B34" s="43">
        <v>42216</v>
      </c>
      <c r="C34" s="176">
        <v>0</v>
      </c>
      <c r="D34" s="24"/>
      <c r="E34" s="225">
        <v>42216</v>
      </c>
      <c r="F34" s="28">
        <v>223970</v>
      </c>
      <c r="G34" s="23"/>
      <c r="H34" s="47">
        <v>42216</v>
      </c>
      <c r="I34" s="29">
        <v>40</v>
      </c>
      <c r="J34" s="50"/>
      <c r="K34" s="34"/>
      <c r="L34" s="89">
        <v>223930</v>
      </c>
      <c r="M34" s="89"/>
      <c r="N34" s="89"/>
      <c r="O34" s="82"/>
      <c r="P34" s="74">
        <v>42203</v>
      </c>
      <c r="Q34" s="126" t="s">
        <v>388</v>
      </c>
      <c r="R34" s="70">
        <v>213600.75</v>
      </c>
      <c r="S34" s="146">
        <v>42217</v>
      </c>
      <c r="T34" s="70">
        <v>213600.75</v>
      </c>
      <c r="U34" s="77">
        <f t="shared" si="1"/>
        <v>0</v>
      </c>
      <c r="Y34" s="227"/>
      <c r="Z34" s="213"/>
      <c r="AA34" s="226"/>
      <c r="AB34" s="251">
        <v>3209315</v>
      </c>
      <c r="AC34" s="193">
        <v>67000</v>
      </c>
      <c r="AD34" s="230">
        <v>42191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356">
        <v>42204</v>
      </c>
      <c r="Q35" s="248" t="s">
        <v>461</v>
      </c>
      <c r="R35" s="357">
        <v>4599</v>
      </c>
      <c r="S35" s="146">
        <v>42230</v>
      </c>
      <c r="T35" s="274">
        <v>4599</v>
      </c>
      <c r="U35" s="77">
        <f t="shared" si="1"/>
        <v>0</v>
      </c>
      <c r="Y35" s="121"/>
      <c r="Z35" s="121"/>
      <c r="AA35" s="121"/>
      <c r="AB35" s="251">
        <v>3205665</v>
      </c>
      <c r="AC35" s="118">
        <v>29760</v>
      </c>
      <c r="AD35" s="120">
        <v>42192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42205</v>
      </c>
      <c r="Q36" s="126" t="s">
        <v>389</v>
      </c>
      <c r="R36" s="70">
        <v>26062</v>
      </c>
      <c r="S36" s="146">
        <v>42217</v>
      </c>
      <c r="T36" s="70">
        <v>26062</v>
      </c>
      <c r="U36" s="77">
        <f t="shared" si="1"/>
        <v>0</v>
      </c>
      <c r="Y36" s="121"/>
      <c r="Z36" s="121"/>
      <c r="AA36" s="121"/>
      <c r="AB36" s="119">
        <v>3205663</v>
      </c>
      <c r="AC36" s="118">
        <v>60000</v>
      </c>
      <c r="AD36" s="120">
        <v>42192</v>
      </c>
    </row>
    <row r="37" spans="1:31" ht="15" x14ac:dyDescent="0.25">
      <c r="B37" s="5" t="s">
        <v>1</v>
      </c>
      <c r="C37" s="179">
        <f>SUM(C4:C36)</f>
        <v>209937.13999999998</v>
      </c>
      <c r="D37" s="1"/>
      <c r="E37" s="361" t="s">
        <v>1</v>
      </c>
      <c r="F37" s="7">
        <f>SUM(F4:F36)</f>
        <v>4342956.16</v>
      </c>
      <c r="H37" s="4" t="s">
        <v>1</v>
      </c>
      <c r="I37" s="3">
        <f>SUM(I4:I36)</f>
        <v>1546</v>
      </c>
      <c r="J37" s="3"/>
      <c r="K37" s="3">
        <f t="shared" ref="K37" si="2">SUM(K4:K36)</f>
        <v>99068</v>
      </c>
      <c r="L37" s="67">
        <f>SUM(L4:L36)</f>
        <v>4158388.5</v>
      </c>
      <c r="P37" s="74">
        <v>42205</v>
      </c>
      <c r="Q37" s="126" t="s">
        <v>390</v>
      </c>
      <c r="R37" s="70">
        <v>2686.2</v>
      </c>
      <c r="S37" s="146">
        <v>42217</v>
      </c>
      <c r="T37" s="70">
        <v>2686.2</v>
      </c>
      <c r="U37" s="77">
        <f t="shared" si="1"/>
        <v>0</v>
      </c>
      <c r="Y37" s="121"/>
      <c r="Z37" s="121"/>
      <c r="AA37" s="121"/>
      <c r="AB37" s="119" t="s">
        <v>203</v>
      </c>
      <c r="AC37" s="118">
        <v>21585.5</v>
      </c>
      <c r="AD37" s="120">
        <v>42192</v>
      </c>
    </row>
    <row r="38" spans="1:31" ht="15" x14ac:dyDescent="0.25">
      <c r="A38" s="421"/>
      <c r="B38" s="421"/>
      <c r="C38" s="88"/>
      <c r="I38" s="3"/>
      <c r="K38" s="3"/>
      <c r="P38" s="74">
        <v>42205</v>
      </c>
      <c r="Q38" s="126" t="s">
        <v>392</v>
      </c>
      <c r="R38" s="70">
        <v>4998.2</v>
      </c>
      <c r="S38" s="146">
        <v>42217</v>
      </c>
      <c r="T38" s="70">
        <v>4998.2</v>
      </c>
      <c r="U38" s="77">
        <f t="shared" si="1"/>
        <v>0</v>
      </c>
      <c r="Y38" s="121"/>
      <c r="Z38" s="121"/>
      <c r="AA38" s="121"/>
      <c r="AB38" s="119">
        <v>3205668</v>
      </c>
      <c r="AC38" s="118">
        <v>16874</v>
      </c>
      <c r="AD38" s="120">
        <v>42193</v>
      </c>
    </row>
    <row r="39" spans="1:31" ht="15.75" customHeight="1" x14ac:dyDescent="0.25">
      <c r="A39" s="150"/>
      <c r="B39" s="36"/>
      <c r="C39" s="88"/>
      <c r="D39" s="8"/>
      <c r="E39" s="36"/>
      <c r="F39" s="36"/>
      <c r="H39" s="403" t="s">
        <v>7</v>
      </c>
      <c r="I39" s="404"/>
      <c r="J39" s="401">
        <f>I37+K37</f>
        <v>100614</v>
      </c>
      <c r="K39" s="402"/>
      <c r="L39" s="90"/>
      <c r="M39" s="90"/>
      <c r="N39" s="90"/>
      <c r="P39" s="74">
        <v>42206</v>
      </c>
      <c r="Q39" s="126" t="s">
        <v>393</v>
      </c>
      <c r="R39" s="70">
        <v>31922.2</v>
      </c>
      <c r="S39" s="146">
        <v>42217</v>
      </c>
      <c r="T39" s="70">
        <v>31922.2</v>
      </c>
      <c r="U39" s="77">
        <f t="shared" si="1"/>
        <v>0</v>
      </c>
      <c r="Y39" s="121"/>
      <c r="Z39" s="121"/>
      <c r="AA39" s="121"/>
      <c r="AB39" s="119">
        <v>3205666</v>
      </c>
      <c r="AC39" s="118">
        <v>92000</v>
      </c>
      <c r="AD39" s="120">
        <v>42193</v>
      </c>
      <c r="AE39" s="82"/>
    </row>
    <row r="40" spans="1:31" ht="16.5" customHeight="1" x14ac:dyDescent="0.25">
      <c r="A40" s="422"/>
      <c r="B40" s="422"/>
      <c r="C40" s="88"/>
      <c r="D40" s="408" t="s">
        <v>8</v>
      </c>
      <c r="E40" s="408"/>
      <c r="F40" s="17">
        <f>F37-J39-C37</f>
        <v>4032405.02</v>
      </c>
      <c r="I40" s="14"/>
      <c r="P40" s="74">
        <v>42206</v>
      </c>
      <c r="Q40" s="126" t="s">
        <v>437</v>
      </c>
      <c r="R40" s="70">
        <v>362502.9</v>
      </c>
      <c r="S40" s="146">
        <v>42230</v>
      </c>
      <c r="T40" s="274">
        <v>362502.9</v>
      </c>
      <c r="U40" s="77">
        <f t="shared" si="1"/>
        <v>0</v>
      </c>
      <c r="Y40" s="121"/>
      <c r="Z40" s="121"/>
      <c r="AA40" s="121"/>
      <c r="AB40" s="119">
        <v>3205667</v>
      </c>
      <c r="AC40" s="118">
        <v>55000</v>
      </c>
      <c r="AD40" s="120">
        <v>42194</v>
      </c>
      <c r="AE40" s="82"/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42206</v>
      </c>
      <c r="Q41" s="126" t="s">
        <v>420</v>
      </c>
      <c r="R41" s="70">
        <v>109650</v>
      </c>
      <c r="S41" s="146">
        <v>42217</v>
      </c>
      <c r="T41" s="70">
        <v>109650</v>
      </c>
      <c r="U41" s="77">
        <f t="shared" si="1"/>
        <v>0</v>
      </c>
      <c r="Y41" s="121"/>
      <c r="Z41" s="121"/>
      <c r="AA41" s="121"/>
      <c r="AB41" s="119">
        <v>3205669</v>
      </c>
      <c r="AC41" s="118">
        <v>25000</v>
      </c>
      <c r="AD41" s="120">
        <v>42194</v>
      </c>
      <c r="AE41" s="82"/>
    </row>
    <row r="42" spans="1:31" ht="16.5" customHeight="1" thickBot="1" x14ac:dyDescent="0.3">
      <c r="E42" s="259" t="s">
        <v>146</v>
      </c>
      <c r="F42" s="15">
        <v>-3373122.48</v>
      </c>
      <c r="I42" s="19" t="s">
        <v>9</v>
      </c>
      <c r="J42" s="56"/>
      <c r="K42" s="15">
        <v>85029.94</v>
      </c>
      <c r="P42" s="74">
        <v>42207</v>
      </c>
      <c r="Q42" s="126" t="s">
        <v>414</v>
      </c>
      <c r="R42" s="70">
        <v>14341.2</v>
      </c>
      <c r="S42" s="146">
        <v>42217</v>
      </c>
      <c r="T42" s="70">
        <v>14341.2</v>
      </c>
      <c r="U42" s="77">
        <f t="shared" si="1"/>
        <v>0</v>
      </c>
      <c r="Y42" s="121"/>
      <c r="Z42" s="121"/>
      <c r="AA42" s="121"/>
      <c r="AB42" s="119">
        <v>3205660</v>
      </c>
      <c r="AC42" s="118">
        <v>16978</v>
      </c>
      <c r="AD42" s="120">
        <v>42194</v>
      </c>
    </row>
    <row r="43" spans="1:31" thickTop="1" x14ac:dyDescent="0.25">
      <c r="E43" s="4" t="s">
        <v>10</v>
      </c>
      <c r="F43" s="3">
        <f>SUM(F40:F42)</f>
        <v>659282.54</v>
      </c>
      <c r="K43" s="3">
        <f>F45+K42</f>
        <v>754097.98</v>
      </c>
      <c r="P43" s="74">
        <v>42208</v>
      </c>
      <c r="Q43" s="126" t="s">
        <v>415</v>
      </c>
      <c r="R43" s="70">
        <v>15626.4</v>
      </c>
      <c r="S43" s="146">
        <v>42217</v>
      </c>
      <c r="T43" s="70">
        <v>15626.4</v>
      </c>
      <c r="U43" s="77">
        <f t="shared" si="1"/>
        <v>0</v>
      </c>
      <c r="Y43" s="121"/>
      <c r="Z43" s="121"/>
      <c r="AA43" s="121"/>
      <c r="AB43" s="119">
        <v>2720550</v>
      </c>
      <c r="AC43" s="118">
        <v>45000</v>
      </c>
      <c r="AD43" s="120">
        <v>42195</v>
      </c>
    </row>
    <row r="44" spans="1:31" ht="17.25" customHeight="1" thickBot="1" x14ac:dyDescent="0.3">
      <c r="D44" s="361" t="s">
        <v>31</v>
      </c>
      <c r="E44" s="361"/>
      <c r="F44" s="18">
        <v>9785.5</v>
      </c>
      <c r="I44" s="4" t="s">
        <v>2</v>
      </c>
      <c r="J44" s="327"/>
      <c r="K44" s="328">
        <v>-453629.27</v>
      </c>
      <c r="P44" s="74">
        <v>42209</v>
      </c>
      <c r="Q44" s="126" t="s">
        <v>416</v>
      </c>
      <c r="R44" s="70">
        <v>18739.2</v>
      </c>
      <c r="S44" s="146">
        <v>42217</v>
      </c>
      <c r="T44" s="70">
        <v>18739.2</v>
      </c>
      <c r="U44" s="77">
        <f t="shared" si="1"/>
        <v>0</v>
      </c>
      <c r="Y44" s="121"/>
      <c r="Z44" s="121"/>
      <c r="AA44" s="121"/>
      <c r="AB44" s="119">
        <v>2720547</v>
      </c>
      <c r="AC44" s="118">
        <v>50000</v>
      </c>
      <c r="AD44" s="120">
        <v>42195</v>
      </c>
    </row>
    <row r="45" spans="1:31" ht="20.25" thickTop="1" thickBot="1" x14ac:dyDescent="0.35">
      <c r="E45" s="5" t="s">
        <v>11</v>
      </c>
      <c r="F45" s="6">
        <f>F44+F43</f>
        <v>669068.04</v>
      </c>
      <c r="I45" s="405" t="s">
        <v>12</v>
      </c>
      <c r="J45" s="406"/>
      <c r="K45" s="93">
        <f>K43+K44</f>
        <v>300468.70999999996</v>
      </c>
      <c r="P45" s="74">
        <v>42209</v>
      </c>
      <c r="Q45" s="126" t="s">
        <v>417</v>
      </c>
      <c r="R45" s="70">
        <v>3200</v>
      </c>
      <c r="S45" s="146">
        <v>42217</v>
      </c>
      <c r="T45" s="70">
        <v>3200</v>
      </c>
      <c r="U45" s="77">
        <f t="shared" si="1"/>
        <v>0</v>
      </c>
      <c r="Y45" s="183"/>
      <c r="Z45" s="163"/>
      <c r="AA45" s="163"/>
      <c r="AB45" s="351">
        <v>2720548</v>
      </c>
      <c r="AC45" s="138">
        <v>55000</v>
      </c>
      <c r="AD45" s="232">
        <v>42195</v>
      </c>
    </row>
    <row r="46" spans="1:31" ht="16.5" thickTop="1" x14ac:dyDescent="0.25">
      <c r="P46" s="74">
        <v>42210</v>
      </c>
      <c r="Q46" s="126" t="s">
        <v>418</v>
      </c>
      <c r="R46" s="70">
        <v>16823.25</v>
      </c>
      <c r="S46" s="146">
        <v>42217</v>
      </c>
      <c r="T46" s="70">
        <v>16823.25</v>
      </c>
      <c r="U46" s="77">
        <f t="shared" si="1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1567394.5</v>
      </c>
      <c r="AD46" s="229"/>
    </row>
    <row r="47" spans="1:31" ht="15" x14ac:dyDescent="0.25">
      <c r="P47" s="74">
        <v>42210</v>
      </c>
      <c r="Q47" s="126" t="s">
        <v>419</v>
      </c>
      <c r="R47" s="70">
        <v>24403.95</v>
      </c>
      <c r="S47" s="146">
        <v>42217</v>
      </c>
      <c r="T47" s="70">
        <v>24403.95</v>
      </c>
      <c r="U47" s="77">
        <f t="shared" si="1"/>
        <v>0</v>
      </c>
    </row>
    <row r="48" spans="1:31" thickBot="1" x14ac:dyDescent="0.3">
      <c r="P48" s="74">
        <v>42212</v>
      </c>
      <c r="Q48" s="126" t="s">
        <v>421</v>
      </c>
      <c r="R48" s="70">
        <v>31034.2</v>
      </c>
      <c r="S48" s="146">
        <v>42217</v>
      </c>
      <c r="T48" s="70">
        <v>31034.2</v>
      </c>
      <c r="U48" s="77">
        <f t="shared" si="1"/>
        <v>0</v>
      </c>
    </row>
    <row r="49" spans="2:31" ht="19.5" thickBot="1" x14ac:dyDescent="0.35">
      <c r="B49"/>
      <c r="C49"/>
      <c r="E49"/>
      <c r="F49"/>
      <c r="H49"/>
      <c r="I49"/>
      <c r="J49"/>
      <c r="K49"/>
      <c r="L49"/>
      <c r="M49"/>
      <c r="N49"/>
      <c r="P49" s="74">
        <v>42212</v>
      </c>
      <c r="Q49" s="126" t="s">
        <v>422</v>
      </c>
      <c r="R49" s="70">
        <v>252854.25</v>
      </c>
      <c r="S49" s="365" t="s">
        <v>471</v>
      </c>
      <c r="T49" s="274">
        <f>94619.11+158235.14</f>
        <v>252854.25</v>
      </c>
      <c r="U49" s="77">
        <f t="shared" si="1"/>
        <v>0</v>
      </c>
      <c r="Y49" s="433">
        <v>2</v>
      </c>
      <c r="Z49" s="96" t="s">
        <v>124</v>
      </c>
      <c r="AA49" s="96"/>
      <c r="AB49" s="97"/>
      <c r="AC49" s="352">
        <v>42208</v>
      </c>
      <c r="AD49" s="229"/>
    </row>
    <row r="50" spans="2:31" ht="16.5" thickBot="1" x14ac:dyDescent="0.3">
      <c r="B50"/>
      <c r="C50"/>
      <c r="E50"/>
      <c r="F50"/>
      <c r="H50"/>
      <c r="I50"/>
      <c r="J50"/>
      <c r="K50"/>
      <c r="L50"/>
      <c r="M50"/>
      <c r="N50"/>
      <c r="P50" s="74">
        <v>42213</v>
      </c>
      <c r="Q50" s="126" t="s">
        <v>424</v>
      </c>
      <c r="R50" s="70">
        <v>14415.6</v>
      </c>
      <c r="S50" s="146">
        <v>42230</v>
      </c>
      <c r="T50" s="274">
        <v>14415.6</v>
      </c>
      <c r="U50" s="77">
        <f t="shared" si="1"/>
        <v>0</v>
      </c>
      <c r="Y50" s="434"/>
      <c r="Z50" s="100"/>
      <c r="AA50" s="100"/>
      <c r="AB50" s="101"/>
      <c r="AC50" s="102"/>
      <c r="AD50" s="229"/>
    </row>
    <row r="51" spans="2:31" x14ac:dyDescent="0.25">
      <c r="B51"/>
      <c r="C51"/>
      <c r="E51"/>
      <c r="F51"/>
      <c r="H51"/>
      <c r="I51"/>
      <c r="J51"/>
      <c r="K51"/>
      <c r="L51"/>
      <c r="M51"/>
      <c r="N51"/>
      <c r="P51" s="74">
        <v>42213</v>
      </c>
      <c r="Q51" s="126" t="s">
        <v>425</v>
      </c>
      <c r="R51" s="70">
        <v>7522.9</v>
      </c>
      <c r="S51" s="146">
        <v>42230</v>
      </c>
      <c r="T51" s="274">
        <v>7522.9</v>
      </c>
      <c r="U51" s="77">
        <f t="shared" si="1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2:31" x14ac:dyDescent="0.25">
      <c r="B52"/>
      <c r="C52"/>
      <c r="E52"/>
      <c r="F52"/>
      <c r="H52" s="437"/>
      <c r="I52" s="437"/>
      <c r="J52" s="329"/>
      <c r="K52" s="330"/>
      <c r="L52"/>
      <c r="M52"/>
      <c r="N52"/>
      <c r="P52" s="74">
        <v>42213</v>
      </c>
      <c r="Q52" s="126" t="s">
        <v>426</v>
      </c>
      <c r="R52" s="70">
        <v>4355</v>
      </c>
      <c r="S52" s="146">
        <v>42230</v>
      </c>
      <c r="T52" s="274">
        <v>4355</v>
      </c>
      <c r="U52" s="77">
        <f t="shared" si="1"/>
        <v>0</v>
      </c>
      <c r="Y52" s="126" t="s">
        <v>337</v>
      </c>
      <c r="Z52" s="70">
        <v>464.03</v>
      </c>
      <c r="AA52" s="106"/>
      <c r="AB52" s="333">
        <v>3205683</v>
      </c>
      <c r="AC52" s="118">
        <v>7770.5</v>
      </c>
      <c r="AD52" s="120">
        <v>42195</v>
      </c>
      <c r="AE52" s="82"/>
    </row>
    <row r="53" spans="2:31" ht="15" x14ac:dyDescent="0.25">
      <c r="B53"/>
      <c r="C53"/>
      <c r="E53"/>
      <c r="F53"/>
      <c r="H53" s="437"/>
      <c r="I53" s="437"/>
      <c r="J53" s="329"/>
      <c r="K53" s="330"/>
      <c r="L53"/>
      <c r="M53"/>
      <c r="N53"/>
      <c r="P53" s="74">
        <v>42213</v>
      </c>
      <c r="Q53" s="126" t="s">
        <v>427</v>
      </c>
      <c r="R53" s="70">
        <v>157079.16</v>
      </c>
      <c r="S53" s="146">
        <v>42230</v>
      </c>
      <c r="T53" s="274">
        <v>157079.16</v>
      </c>
      <c r="U53" s="77">
        <f t="shared" si="1"/>
        <v>0</v>
      </c>
      <c r="Y53" s="126" t="s">
        <v>339</v>
      </c>
      <c r="Z53" s="70">
        <v>10282.299999999999</v>
      </c>
      <c r="AA53" s="111"/>
      <c r="AB53" s="333">
        <v>3205685</v>
      </c>
      <c r="AC53" s="118">
        <v>60000</v>
      </c>
      <c r="AD53" s="120">
        <v>42196</v>
      </c>
      <c r="AE53" s="82"/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/>
      <c r="P54" s="74">
        <v>42214</v>
      </c>
      <c r="Q54" s="126" t="s">
        <v>428</v>
      </c>
      <c r="R54" s="70">
        <v>16539.599999999999</v>
      </c>
      <c r="S54" s="146">
        <v>42230</v>
      </c>
      <c r="T54" s="274">
        <v>16539.599999999999</v>
      </c>
      <c r="U54" s="77">
        <f t="shared" si="1"/>
        <v>0</v>
      </c>
      <c r="Y54" s="126" t="s">
        <v>338</v>
      </c>
      <c r="Z54" s="70">
        <v>31680</v>
      </c>
      <c r="AA54" s="111"/>
      <c r="AB54" s="333">
        <v>3205684</v>
      </c>
      <c r="AC54" s="118">
        <v>70000</v>
      </c>
      <c r="AD54" s="120">
        <v>42196</v>
      </c>
    </row>
    <row r="55" spans="2:31" ht="15" x14ac:dyDescent="0.25">
      <c r="B55"/>
      <c r="C55"/>
      <c r="E55"/>
      <c r="F55"/>
      <c r="H55"/>
      <c r="I55"/>
      <c r="J55"/>
      <c r="K55"/>
      <c r="L55"/>
      <c r="M55"/>
      <c r="N55"/>
      <c r="P55" s="74">
        <v>42214</v>
      </c>
      <c r="Q55" s="126" t="s">
        <v>423</v>
      </c>
      <c r="R55" s="70">
        <v>2318.3000000000002</v>
      </c>
      <c r="S55" s="146">
        <v>42230</v>
      </c>
      <c r="T55" s="274">
        <v>2318.3000000000002</v>
      </c>
      <c r="U55" s="77">
        <f t="shared" si="1"/>
        <v>0</v>
      </c>
      <c r="Y55" s="126" t="s">
        <v>340</v>
      </c>
      <c r="Z55" s="70">
        <v>24730.400000000001</v>
      </c>
      <c r="AA55" s="111"/>
      <c r="AB55" s="333">
        <v>2720552</v>
      </c>
      <c r="AC55" s="118">
        <v>50000</v>
      </c>
      <c r="AD55" s="120">
        <v>42196</v>
      </c>
    </row>
    <row r="56" spans="2:31" ht="15" x14ac:dyDescent="0.25">
      <c r="B56"/>
      <c r="C56"/>
      <c r="E56"/>
      <c r="F56"/>
      <c r="H56"/>
      <c r="I56"/>
      <c r="J56"/>
      <c r="K56"/>
      <c r="L56"/>
      <c r="M56"/>
      <c r="N56"/>
      <c r="P56" s="74">
        <v>42215</v>
      </c>
      <c r="Q56" s="126" t="s">
        <v>429</v>
      </c>
      <c r="R56" s="70">
        <v>43675.95</v>
      </c>
      <c r="S56" s="146">
        <v>42230</v>
      </c>
      <c r="T56" s="274">
        <v>43675.95</v>
      </c>
      <c r="U56" s="77">
        <f t="shared" si="1"/>
        <v>0</v>
      </c>
      <c r="Y56" s="126" t="s">
        <v>341</v>
      </c>
      <c r="Z56" s="70">
        <v>44897.599999999999</v>
      </c>
      <c r="AA56" s="111"/>
      <c r="AB56" s="333">
        <v>2720549</v>
      </c>
      <c r="AC56" s="118">
        <v>22800</v>
      </c>
      <c r="AD56" s="120">
        <v>42196</v>
      </c>
    </row>
    <row r="57" spans="2:31" x14ac:dyDescent="0.25">
      <c r="B57"/>
      <c r="C57"/>
      <c r="E57"/>
      <c r="F57"/>
      <c r="H57"/>
      <c r="I57"/>
      <c r="J57"/>
      <c r="K57"/>
      <c r="L57"/>
      <c r="M57"/>
      <c r="N57"/>
      <c r="P57" s="74">
        <v>42215</v>
      </c>
      <c r="Q57" s="126" t="s">
        <v>430</v>
      </c>
      <c r="R57" s="70">
        <v>152969.17000000001</v>
      </c>
      <c r="S57" s="146">
        <v>42230</v>
      </c>
      <c r="T57" s="274">
        <v>152969.17000000001</v>
      </c>
      <c r="U57" s="77">
        <f t="shared" si="1"/>
        <v>0</v>
      </c>
      <c r="Y57" s="126" t="s">
        <v>349</v>
      </c>
      <c r="Z57" s="70">
        <v>288544.26</v>
      </c>
      <c r="AA57" s="190"/>
      <c r="AB57" s="333">
        <v>2720553</v>
      </c>
      <c r="AC57" s="187">
        <v>10551</v>
      </c>
      <c r="AD57" s="230">
        <v>42197</v>
      </c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>
        <v>42215</v>
      </c>
      <c r="Q58" s="126" t="s">
        <v>439</v>
      </c>
      <c r="R58" s="70">
        <v>1647.8</v>
      </c>
      <c r="S58" s="146">
        <v>42230</v>
      </c>
      <c r="T58" s="274">
        <v>1647.8</v>
      </c>
      <c r="U58" s="77">
        <f t="shared" si="1"/>
        <v>0</v>
      </c>
      <c r="Y58" s="126" t="s">
        <v>350</v>
      </c>
      <c r="Z58" s="70">
        <v>205877.35</v>
      </c>
      <c r="AA58" s="226"/>
      <c r="AB58" s="333">
        <v>2720551</v>
      </c>
      <c r="AC58" s="187">
        <v>103000</v>
      </c>
      <c r="AD58" s="230">
        <v>42197</v>
      </c>
    </row>
    <row r="59" spans="2:31" ht="15" x14ac:dyDescent="0.25">
      <c r="B59"/>
      <c r="C59"/>
      <c r="E59"/>
      <c r="F59"/>
      <c r="H59"/>
      <c r="I59"/>
      <c r="J59"/>
      <c r="K59"/>
      <c r="L59"/>
      <c r="M59"/>
      <c r="N59"/>
      <c r="P59" s="74">
        <v>42216</v>
      </c>
      <c r="Q59" s="126" t="s">
        <v>431</v>
      </c>
      <c r="R59" s="70">
        <v>9659</v>
      </c>
      <c r="S59" s="146">
        <v>42230</v>
      </c>
      <c r="T59" s="274">
        <v>9659</v>
      </c>
      <c r="U59" s="77">
        <f t="shared" si="1"/>
        <v>0</v>
      </c>
      <c r="Y59" s="126" t="s">
        <v>342</v>
      </c>
      <c r="Z59" s="70">
        <v>17556</v>
      </c>
      <c r="AA59" s="111"/>
      <c r="AB59" s="333">
        <v>2720560</v>
      </c>
      <c r="AC59" s="193">
        <v>50000</v>
      </c>
      <c r="AD59" s="230">
        <v>42198</v>
      </c>
      <c r="AE59" s="82"/>
    </row>
    <row r="60" spans="2:31" ht="15" x14ac:dyDescent="0.25">
      <c r="B60"/>
      <c r="C60"/>
      <c r="E60"/>
      <c r="F60"/>
      <c r="H60"/>
      <c r="I60"/>
      <c r="J60"/>
      <c r="K60"/>
      <c r="L60"/>
      <c r="M60"/>
      <c r="N60"/>
      <c r="P60" s="359">
        <v>42216</v>
      </c>
      <c r="Q60" s="350" t="s">
        <v>432</v>
      </c>
      <c r="R60" s="70">
        <v>5494</v>
      </c>
      <c r="S60" s="146">
        <v>42230</v>
      </c>
      <c r="T60" s="274">
        <v>5494</v>
      </c>
      <c r="U60" s="77">
        <f t="shared" si="1"/>
        <v>0</v>
      </c>
      <c r="Y60" s="126" t="s">
        <v>412</v>
      </c>
      <c r="Z60" s="70">
        <v>15595.21</v>
      </c>
      <c r="AA60" s="111"/>
      <c r="AB60" s="333">
        <v>3205682</v>
      </c>
      <c r="AC60" s="193">
        <v>8312</v>
      </c>
      <c r="AD60" s="230">
        <v>42198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358"/>
      <c r="Q61" s="360"/>
      <c r="R61" s="70">
        <v>0</v>
      </c>
      <c r="S61" s="146"/>
      <c r="T61" s="275"/>
      <c r="U61" s="77">
        <f t="shared" ref="U61" si="3">R61-T61</f>
        <v>0</v>
      </c>
      <c r="Y61" s="126" t="s">
        <v>348</v>
      </c>
      <c r="Z61" s="70">
        <v>22995</v>
      </c>
      <c r="AA61" s="111"/>
      <c r="AB61" s="333">
        <v>3205681</v>
      </c>
      <c r="AC61" s="193">
        <v>65000</v>
      </c>
      <c r="AD61" s="230">
        <v>42199</v>
      </c>
      <c r="AE61" s="82"/>
    </row>
    <row r="62" spans="2:31" ht="15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46"/>
      <c r="T62" s="246"/>
      <c r="U62" s="77">
        <f t="shared" si="0"/>
        <v>0</v>
      </c>
      <c r="Y62" s="126" t="s">
        <v>351</v>
      </c>
      <c r="Z62" s="70">
        <v>33853.040000000001</v>
      </c>
      <c r="AA62" s="111"/>
      <c r="AB62" s="333">
        <v>3209301</v>
      </c>
      <c r="AC62" s="193">
        <v>57000</v>
      </c>
      <c r="AD62" s="230">
        <v>42199</v>
      </c>
      <c r="AE62" s="82"/>
    </row>
    <row r="63" spans="2:31" ht="15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71"/>
      <c r="T63" s="213"/>
      <c r="U63" s="77">
        <f t="shared" si="0"/>
        <v>0</v>
      </c>
      <c r="Y63" s="126" t="s">
        <v>352</v>
      </c>
      <c r="Z63" s="70">
        <v>27897.5</v>
      </c>
      <c r="AA63" s="226"/>
      <c r="AB63" s="333">
        <v>3205680</v>
      </c>
      <c r="AC63" s="193">
        <v>9256.5</v>
      </c>
      <c r="AD63" s="230">
        <v>42199</v>
      </c>
    </row>
    <row r="64" spans="2:31" ht="15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353</v>
      </c>
      <c r="Z64" s="70">
        <v>19686.2</v>
      </c>
      <c r="AA64" s="226"/>
      <c r="AB64" s="333">
        <v>3209346</v>
      </c>
      <c r="AC64" s="193">
        <v>27000</v>
      </c>
      <c r="AD64" s="230">
        <v>42199</v>
      </c>
      <c r="AE64" s="82"/>
    </row>
    <row r="65" spans="2:31" ht="15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354</v>
      </c>
      <c r="Z65" s="70">
        <v>24401.200000000001</v>
      </c>
      <c r="AA65" s="226"/>
      <c r="AB65" s="333">
        <v>3209300</v>
      </c>
      <c r="AC65" s="193">
        <v>35000</v>
      </c>
      <c r="AD65" s="230">
        <v>42200</v>
      </c>
      <c r="AE65" s="82"/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si="0"/>
        <v>0</v>
      </c>
      <c r="Y66" s="126" t="s">
        <v>355</v>
      </c>
      <c r="Z66" s="70">
        <v>97509.4</v>
      </c>
      <c r="AA66" s="226"/>
      <c r="AB66" s="333">
        <v>3205678</v>
      </c>
      <c r="AC66" s="193">
        <v>75000</v>
      </c>
      <c r="AD66" s="230">
        <v>42200</v>
      </c>
      <c r="AE66" s="82"/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0"/>
        <v>0</v>
      </c>
      <c r="Y67" s="126" t="s">
        <v>356</v>
      </c>
      <c r="Z67" s="70">
        <v>27833.4</v>
      </c>
      <c r="AA67" s="226"/>
      <c r="AB67" s="333">
        <v>3205677</v>
      </c>
      <c r="AC67" s="193">
        <v>9402</v>
      </c>
      <c r="AD67" s="230">
        <v>42200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ref="U68:U72" si="4">R68-T68</f>
        <v>0</v>
      </c>
      <c r="Y68" s="126" t="s">
        <v>369</v>
      </c>
      <c r="Z68" s="70">
        <v>13118.3</v>
      </c>
      <c r="AA68" s="244"/>
      <c r="AB68" s="333">
        <v>2961203</v>
      </c>
      <c r="AC68" s="193">
        <v>50600</v>
      </c>
      <c r="AD68" s="230">
        <v>42194</v>
      </c>
      <c r="AE68" s="82">
        <v>42201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 t="s">
        <v>367</v>
      </c>
      <c r="Z69" s="70">
        <v>30281.4</v>
      </c>
      <c r="AA69" s="226"/>
      <c r="AB69" s="333">
        <v>3205679</v>
      </c>
      <c r="AC69" s="193">
        <v>45000</v>
      </c>
      <c r="AD69" s="230">
        <v>42201</v>
      </c>
      <c r="AE69" s="82"/>
    </row>
    <row r="70" spans="2:31" ht="15" x14ac:dyDescent="0.25">
      <c r="B70"/>
      <c r="C70"/>
      <c r="E70"/>
      <c r="F70"/>
      <c r="H70"/>
      <c r="I70"/>
      <c r="J70"/>
      <c r="K70"/>
      <c r="L70"/>
      <c r="M70"/>
      <c r="N70"/>
      <c r="P70" s="74"/>
      <c r="Q70" s="126"/>
      <c r="R70" s="70"/>
      <c r="S70" s="131"/>
      <c r="T70" s="85"/>
      <c r="U70" s="77">
        <f t="shared" si="4"/>
        <v>0</v>
      </c>
      <c r="Y70" s="126" t="s">
        <v>368</v>
      </c>
      <c r="Z70" s="70">
        <v>30110.799999999999</v>
      </c>
      <c r="AA70" s="226"/>
      <c r="AB70" s="333"/>
      <c r="AC70" s="193"/>
      <c r="AD70" s="230"/>
    </row>
    <row r="71" spans="2:31" ht="15" x14ac:dyDescent="0.25">
      <c r="B71"/>
      <c r="C71"/>
      <c r="E71"/>
      <c r="F71"/>
      <c r="H71"/>
      <c r="I71"/>
      <c r="J71"/>
      <c r="K71"/>
      <c r="L71"/>
      <c r="M71"/>
      <c r="N71"/>
      <c r="P71" s="74"/>
      <c r="Q71" s="126"/>
      <c r="R71" s="70"/>
      <c r="S71" s="131"/>
      <c r="T71" s="85"/>
      <c r="U71" s="77">
        <f t="shared" si="4"/>
        <v>0</v>
      </c>
      <c r="Y71" s="126" t="s">
        <v>370</v>
      </c>
      <c r="Z71" s="70">
        <v>306728.5</v>
      </c>
      <c r="AA71" s="226"/>
      <c r="AB71" s="333"/>
      <c r="AC71" s="193"/>
      <c r="AD71" s="230"/>
    </row>
    <row r="72" spans="2:31" thickBot="1" x14ac:dyDescent="0.3">
      <c r="B72"/>
      <c r="C72"/>
      <c r="E72"/>
      <c r="F72"/>
      <c r="H72"/>
      <c r="I72"/>
      <c r="J72"/>
      <c r="K72"/>
      <c r="L72"/>
      <c r="M72"/>
      <c r="N72"/>
      <c r="P72" s="23"/>
      <c r="Q72" s="142"/>
      <c r="R72" s="133"/>
      <c r="S72" s="142"/>
      <c r="T72" s="143"/>
      <c r="U72" s="134">
        <f t="shared" si="4"/>
        <v>0</v>
      </c>
      <c r="Y72" s="126" t="s">
        <v>371</v>
      </c>
      <c r="Z72" s="70">
        <v>165489.10999999999</v>
      </c>
      <c r="AA72" s="226"/>
      <c r="AB72" s="333"/>
      <c r="AC72" s="193"/>
      <c r="AD72" s="230"/>
    </row>
    <row r="73" spans="2:31" ht="16.5" thickTop="1" x14ac:dyDescent="0.25">
      <c r="B73"/>
      <c r="C73"/>
      <c r="E73"/>
      <c r="F73"/>
      <c r="H73"/>
      <c r="I73"/>
      <c r="J73"/>
      <c r="K73"/>
      <c r="L73"/>
      <c r="M73"/>
      <c r="N73"/>
      <c r="P73"/>
      <c r="Q73"/>
      <c r="R73" s="132">
        <f>SUM(R4:R72)</f>
        <v>3373122.48</v>
      </c>
      <c r="S73" s="132"/>
      <c r="T73" s="144">
        <f t="shared" ref="T73" si="5">SUM(T4:T72)</f>
        <v>3373122.48</v>
      </c>
      <c r="U73" s="144">
        <f>SUM(U4:U72)</f>
        <v>0</v>
      </c>
      <c r="Y73" s="126" t="s">
        <v>372</v>
      </c>
      <c r="Z73" s="70">
        <v>16419.599999999999</v>
      </c>
      <c r="AA73" s="226"/>
      <c r="AB73" s="251"/>
      <c r="AC73" s="193"/>
      <c r="AD73" s="230"/>
    </row>
    <row r="74" spans="2:31" ht="15" x14ac:dyDescent="0.25">
      <c r="B74"/>
      <c r="C74"/>
      <c r="E74"/>
      <c r="F74"/>
      <c r="H74"/>
      <c r="I74"/>
      <c r="J74"/>
      <c r="K74"/>
      <c r="L74"/>
      <c r="M74"/>
      <c r="N74"/>
      <c r="P74" s="8"/>
      <c r="Q74" s="8"/>
      <c r="R74" s="8"/>
      <c r="S74" s="8"/>
      <c r="T74" s="145"/>
      <c r="U74" s="145"/>
      <c r="V74" s="8"/>
      <c r="Y74" s="126" t="s">
        <v>373</v>
      </c>
      <c r="Z74" s="70">
        <v>9252.1</v>
      </c>
      <c r="AA74" s="226"/>
      <c r="AB74" s="251"/>
      <c r="AC74" s="193"/>
      <c r="AD74" s="230"/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 t="s">
        <v>374</v>
      </c>
      <c r="Z75" s="70">
        <v>5474.59</v>
      </c>
      <c r="AA75" s="226"/>
      <c r="AB75" s="251"/>
      <c r="AC75" s="193"/>
      <c r="AD75" s="230"/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 t="s">
        <v>375</v>
      </c>
      <c r="Z76" s="70">
        <v>38498.400000000001</v>
      </c>
      <c r="AA76" s="226"/>
      <c r="AB76" s="251"/>
      <c r="AC76" s="193"/>
      <c r="AD76" s="230"/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 t="s">
        <v>376</v>
      </c>
      <c r="Z77" s="70">
        <v>36629.839999999997</v>
      </c>
      <c r="AA77" s="226"/>
      <c r="AB77" s="251"/>
      <c r="AC77" s="193"/>
      <c r="AD77" s="230"/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 t="s">
        <v>377</v>
      </c>
      <c r="Z78" s="70">
        <v>28927.200000000001</v>
      </c>
      <c r="AA78" s="226"/>
      <c r="AB78" s="251"/>
      <c r="AC78" s="193"/>
      <c r="AD78" s="230"/>
    </row>
    <row r="79" spans="2:31" x14ac:dyDescent="0.25">
      <c r="B79"/>
      <c r="C79"/>
      <c r="E79"/>
      <c r="F79"/>
      <c r="H79"/>
      <c r="I79"/>
      <c r="J79"/>
      <c r="K79"/>
      <c r="L79"/>
      <c r="M79"/>
      <c r="N79"/>
      <c r="Y79" s="126" t="s">
        <v>378</v>
      </c>
      <c r="Z79" s="70">
        <v>4422</v>
      </c>
      <c r="AA79" s="226"/>
      <c r="AB79" s="251"/>
      <c r="AC79" s="193"/>
      <c r="AD79" s="230"/>
    </row>
    <row r="80" spans="2:31" x14ac:dyDescent="0.25">
      <c r="B80"/>
      <c r="C80"/>
      <c r="E80"/>
      <c r="F80"/>
      <c r="H80"/>
      <c r="I80"/>
      <c r="J80"/>
      <c r="K80"/>
      <c r="L80"/>
      <c r="M80"/>
      <c r="N80"/>
      <c r="Y80" s="126" t="s">
        <v>381</v>
      </c>
      <c r="Z80" s="70">
        <v>189878.1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 t="s">
        <v>379</v>
      </c>
      <c r="Z81" s="70">
        <v>29716.400000000001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 t="s">
        <v>380</v>
      </c>
      <c r="Z82" s="70">
        <v>9386</v>
      </c>
      <c r="AA82" s="244"/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26" t="s">
        <v>386</v>
      </c>
      <c r="Z83" s="70">
        <v>239352.91</v>
      </c>
      <c r="AA83" s="213"/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26" t="s">
        <v>382</v>
      </c>
      <c r="Z84" s="70">
        <v>18850.5</v>
      </c>
      <c r="AA84" s="226"/>
      <c r="AB84" s="251"/>
      <c r="AC84" s="193"/>
      <c r="AD84" s="230"/>
    </row>
    <row r="85" spans="2:30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  <c r="Y85" s="126" t="s">
        <v>383</v>
      </c>
      <c r="Z85" s="70">
        <v>120038.7</v>
      </c>
      <c r="AA85" s="226"/>
      <c r="AB85" s="251"/>
      <c r="AC85" s="193"/>
      <c r="AD85" s="230"/>
    </row>
    <row r="86" spans="2:30" ht="15" x14ac:dyDescent="0.25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  <c r="Y86" s="126" t="s">
        <v>384</v>
      </c>
      <c r="Z86" s="129">
        <v>23370.799999999999</v>
      </c>
      <c r="AA86" s="226"/>
      <c r="AB86" s="251"/>
      <c r="AC86" s="193"/>
      <c r="AD86" s="230"/>
    </row>
    <row r="87" spans="2:30" ht="15" x14ac:dyDescent="0.2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126" t="s">
        <v>385</v>
      </c>
      <c r="Z87" s="70">
        <v>3944.2</v>
      </c>
      <c r="AA87" s="226"/>
      <c r="AB87" s="251"/>
      <c r="AC87" s="193"/>
      <c r="AD87" s="230"/>
    </row>
    <row r="88" spans="2:30" x14ac:dyDescent="0.25">
      <c r="W88" s="8"/>
      <c r="Y88" s="126" t="s">
        <v>391</v>
      </c>
      <c r="Z88" s="70">
        <v>30920.400000000001</v>
      </c>
      <c r="AA88" s="226"/>
      <c r="AB88" s="251"/>
      <c r="AC88" s="193"/>
      <c r="AD88" s="230"/>
    </row>
    <row r="89" spans="2:30" x14ac:dyDescent="0.25">
      <c r="W89" s="8"/>
      <c r="Y89" s="126" t="s">
        <v>387</v>
      </c>
      <c r="Z89" s="70">
        <v>78473.759999999995</v>
      </c>
      <c r="AA89" s="226"/>
      <c r="AB89" s="251"/>
      <c r="AC89" s="193"/>
      <c r="AD89" s="230"/>
    </row>
    <row r="90" spans="2:30" x14ac:dyDescent="0.25">
      <c r="Y90" s="126"/>
      <c r="Z90" s="70"/>
      <c r="AA90" s="226"/>
      <c r="AB90" s="251"/>
      <c r="AC90" s="193"/>
      <c r="AD90" s="230"/>
    </row>
    <row r="91" spans="2:30" ht="16.5" thickBot="1" x14ac:dyDescent="0.3">
      <c r="Y91" s="183"/>
      <c r="Z91" s="163"/>
      <c r="AA91" s="163"/>
      <c r="AB91" s="338"/>
      <c r="AC91" s="138"/>
      <c r="AD91" s="232"/>
    </row>
    <row r="92" spans="2:30" x14ac:dyDescent="0.25">
      <c r="Y92" s="197" t="s">
        <v>153</v>
      </c>
      <c r="Z92" s="198">
        <f>SUM(Z52:Z91)</f>
        <v>2323086.5</v>
      </c>
      <c r="AA92" s="271"/>
      <c r="AB92" s="199" t="s">
        <v>153</v>
      </c>
      <c r="AC92" s="200">
        <f>SUM(AC52:AC91)</f>
        <v>755692</v>
      </c>
      <c r="AD92" s="229"/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AC93" s="205">
        <v>0</v>
      </c>
    </row>
    <row r="94" spans="2:30" ht="16.5" thickBot="1" x14ac:dyDescent="0.3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AA94" s="104" t="s">
        <v>299</v>
      </c>
      <c r="AB94" s="323"/>
      <c r="AC94" s="324">
        <f>AC46</f>
        <v>1567394.5</v>
      </c>
    </row>
    <row r="95" spans="2:30" ht="18.75" x14ac:dyDescent="0.3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AB95" s="96" t="s">
        <v>300</v>
      </c>
      <c r="AC95" s="325">
        <f>AC92+AC94</f>
        <v>2323086.5</v>
      </c>
    </row>
    <row r="96" spans="2:30" ht="15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</row>
    <row r="97" spans="2:30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</row>
    <row r="98" spans="2:30" thickBot="1" x14ac:dyDescent="0.3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</row>
    <row r="99" spans="2:30" ht="19.5" thickBot="1" x14ac:dyDescent="0.3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435">
        <v>1</v>
      </c>
      <c r="Z99" s="96" t="s">
        <v>124</v>
      </c>
      <c r="AA99" s="96"/>
      <c r="AB99" s="97"/>
      <c r="AC99" s="354">
        <v>42217</v>
      </c>
      <c r="AD99" s="229"/>
    </row>
    <row r="100" spans="2:30" ht="16.5" thickBot="1" x14ac:dyDescent="0.3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436"/>
      <c r="Z100" s="100"/>
      <c r="AA100" s="100"/>
      <c r="AB100" s="101"/>
      <c r="AC100" s="102"/>
      <c r="AD100" s="229"/>
    </row>
    <row r="101" spans="2:30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04" t="s">
        <v>126</v>
      </c>
      <c r="Z101" s="100" t="s">
        <v>127</v>
      </c>
      <c r="AA101" s="100"/>
      <c r="AB101" s="101" t="s">
        <v>128</v>
      </c>
      <c r="AC101" s="102" t="s">
        <v>129</v>
      </c>
      <c r="AD101" s="229"/>
    </row>
    <row r="102" spans="2:30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05" t="s">
        <v>387</v>
      </c>
      <c r="Z102" s="106">
        <v>125347.74</v>
      </c>
      <c r="AA102" s="106"/>
      <c r="AB102" s="186">
        <v>3205671</v>
      </c>
      <c r="AC102" s="187">
        <v>37510</v>
      </c>
      <c r="AD102" s="230">
        <v>42201</v>
      </c>
    </row>
    <row r="103" spans="2:30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126" t="s">
        <v>388</v>
      </c>
      <c r="Z103" s="70">
        <v>213600.75</v>
      </c>
      <c r="AA103" s="111"/>
      <c r="AB103" s="186">
        <v>3205676</v>
      </c>
      <c r="AC103" s="187">
        <v>55000</v>
      </c>
      <c r="AD103" s="230">
        <v>42201</v>
      </c>
    </row>
    <row r="104" spans="2:30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Y104" s="126" t="s">
        <v>389</v>
      </c>
      <c r="Z104" s="70">
        <v>26062</v>
      </c>
      <c r="AA104" s="111"/>
      <c r="AB104" s="186">
        <v>3205675</v>
      </c>
      <c r="AC104" s="187">
        <v>70000</v>
      </c>
      <c r="AD104" s="230">
        <v>42202</v>
      </c>
    </row>
    <row r="105" spans="2:30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Y105" s="126" t="s">
        <v>390</v>
      </c>
      <c r="Z105" s="70">
        <v>2686.2</v>
      </c>
      <c r="AA105" s="111"/>
      <c r="AB105" s="186">
        <v>3205674</v>
      </c>
      <c r="AC105" s="187">
        <v>40000</v>
      </c>
      <c r="AD105" s="230">
        <v>42202</v>
      </c>
    </row>
    <row r="106" spans="2:30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Y106" s="126" t="s">
        <v>392</v>
      </c>
      <c r="Z106" s="70">
        <v>4998.2</v>
      </c>
      <c r="AA106" s="111"/>
      <c r="AB106" s="186">
        <v>3205672</v>
      </c>
      <c r="AC106" s="187">
        <v>35462.400000000001</v>
      </c>
      <c r="AD106" s="230">
        <v>42202</v>
      </c>
    </row>
    <row r="107" spans="2:30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Y107" s="126" t="s">
        <v>393</v>
      </c>
      <c r="Z107" s="70">
        <v>31922.2</v>
      </c>
      <c r="AA107" s="190"/>
      <c r="AB107" s="186">
        <v>3205670</v>
      </c>
      <c r="AC107" s="187">
        <v>33000</v>
      </c>
      <c r="AD107" s="230">
        <v>42202</v>
      </c>
    </row>
    <row r="108" spans="2:30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Y108" s="126" t="s">
        <v>420</v>
      </c>
      <c r="Z108" s="70">
        <v>109650</v>
      </c>
      <c r="AA108" s="226"/>
      <c r="AB108" s="186">
        <v>3203830</v>
      </c>
      <c r="AC108" s="187">
        <v>50000</v>
      </c>
      <c r="AD108" s="230">
        <v>42203</v>
      </c>
    </row>
    <row r="109" spans="2:30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Y109" s="126" t="s">
        <v>414</v>
      </c>
      <c r="Z109" s="70">
        <v>14341.2</v>
      </c>
      <c r="AA109" s="111"/>
      <c r="AB109" s="186">
        <v>3205673</v>
      </c>
      <c r="AC109" s="187">
        <v>70000</v>
      </c>
      <c r="AD109" s="230">
        <v>42203</v>
      </c>
    </row>
    <row r="110" spans="2:30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Y110" s="126" t="s">
        <v>415</v>
      </c>
      <c r="Z110" s="70">
        <v>15626.4</v>
      </c>
      <c r="AA110" s="111"/>
      <c r="AB110" s="192">
        <v>3203831</v>
      </c>
      <c r="AC110" s="193">
        <v>68000</v>
      </c>
      <c r="AD110" s="230">
        <v>42203</v>
      </c>
    </row>
    <row r="111" spans="2:30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Y111" s="126" t="s">
        <v>416</v>
      </c>
      <c r="Z111" s="70">
        <v>18739.2</v>
      </c>
      <c r="AA111" s="111"/>
      <c r="AB111" s="192">
        <v>3203833</v>
      </c>
      <c r="AC111" s="193">
        <v>9123</v>
      </c>
      <c r="AD111" s="230">
        <v>42203</v>
      </c>
    </row>
    <row r="112" spans="2:30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Y112" s="126" t="s">
        <v>417</v>
      </c>
      <c r="Z112" s="70">
        <v>3200</v>
      </c>
      <c r="AA112" s="111"/>
      <c r="AB112" s="192">
        <v>3203832</v>
      </c>
      <c r="AC112" s="193">
        <v>68000</v>
      </c>
      <c r="AD112" s="230">
        <v>42204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Y113" s="126" t="s">
        <v>418</v>
      </c>
      <c r="Z113" s="70">
        <v>16823.25</v>
      </c>
      <c r="AA113" s="226"/>
      <c r="AB113" s="192">
        <v>3203836</v>
      </c>
      <c r="AC113" s="193">
        <v>11987.5</v>
      </c>
      <c r="AD113" s="230">
        <v>42204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Y114" s="126" t="s">
        <v>419</v>
      </c>
      <c r="Z114" s="70">
        <v>24403.95</v>
      </c>
      <c r="AA114" s="226"/>
      <c r="AB114" s="192">
        <v>3203834</v>
      </c>
      <c r="AC114" s="193">
        <v>75000</v>
      </c>
      <c r="AD114" s="230">
        <v>42205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Y115" s="126" t="s">
        <v>421</v>
      </c>
      <c r="Z115" s="70">
        <v>31034.2</v>
      </c>
      <c r="AA115" s="226"/>
      <c r="AB115" s="192">
        <v>3203835</v>
      </c>
      <c r="AC115" s="193">
        <v>65000</v>
      </c>
      <c r="AD115" s="230">
        <v>42205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Y116" s="126" t="s">
        <v>422</v>
      </c>
      <c r="Z116" s="70">
        <v>94619.11</v>
      </c>
      <c r="AA116" s="244" t="s">
        <v>137</v>
      </c>
      <c r="AB116" s="192">
        <v>3203840</v>
      </c>
      <c r="AC116" s="193">
        <v>44971.5</v>
      </c>
      <c r="AD116" s="230">
        <v>42205</v>
      </c>
    </row>
    <row r="117" spans="2:30" ht="16.5" thickBot="1" x14ac:dyDescent="0.3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Y117" s="183"/>
      <c r="Z117" s="163"/>
      <c r="AA117" s="163"/>
      <c r="AB117" s="351"/>
      <c r="AC117" s="138">
        <v>0</v>
      </c>
      <c r="AD117" s="232"/>
    </row>
    <row r="118" spans="2:30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Y118" s="197" t="s">
        <v>153</v>
      </c>
      <c r="Z118" s="198">
        <f>SUM(Z102:Z117)</f>
        <v>733054.39999999991</v>
      </c>
      <c r="AA118" s="271"/>
      <c r="AB118" s="199" t="s">
        <v>153</v>
      </c>
      <c r="AC118" s="200">
        <f>SUM(AC102:AC117)</f>
        <v>733054.4</v>
      </c>
      <c r="AD118" s="229"/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</row>
    <row r="123" spans="2:30" ht="15" x14ac:dyDescent="0.25">
      <c r="B123"/>
      <c r="C123"/>
      <c r="E123"/>
      <c r="F123"/>
      <c r="H123"/>
      <c r="I123"/>
      <c r="J123"/>
      <c r="K123"/>
      <c r="L123"/>
      <c r="M123"/>
      <c r="N123"/>
      <c r="P123"/>
      <c r="Q123"/>
      <c r="S123"/>
      <c r="T123" s="23"/>
    </row>
    <row r="124" spans="2:30" ht="15" x14ac:dyDescent="0.25">
      <c r="B124"/>
      <c r="C124"/>
      <c r="E124"/>
      <c r="F124"/>
      <c r="H124"/>
      <c r="I124"/>
      <c r="J124"/>
      <c r="K124"/>
      <c r="L124"/>
      <c r="M124"/>
      <c r="N124"/>
      <c r="P124"/>
      <c r="Q124"/>
      <c r="S124"/>
      <c r="T124" s="23"/>
    </row>
    <row r="125" spans="2:30" ht="15" x14ac:dyDescent="0.25">
      <c r="B125"/>
      <c r="C125"/>
      <c r="E125"/>
      <c r="F125"/>
      <c r="H125"/>
      <c r="I125"/>
      <c r="J125"/>
      <c r="K125"/>
      <c r="L125"/>
      <c r="M125"/>
      <c r="N125"/>
      <c r="P125"/>
      <c r="Q125"/>
      <c r="S125"/>
      <c r="T125" s="23"/>
    </row>
    <row r="126" spans="2:30" ht="15" x14ac:dyDescent="0.25">
      <c r="B126"/>
      <c r="C126"/>
      <c r="E126"/>
      <c r="F126"/>
      <c r="H126"/>
      <c r="I126"/>
      <c r="J126"/>
      <c r="K126"/>
      <c r="L126"/>
      <c r="M126"/>
      <c r="N126"/>
      <c r="P126"/>
      <c r="Q126"/>
      <c r="S126"/>
      <c r="T126" s="23"/>
    </row>
    <row r="127" spans="2:30" ht="15" x14ac:dyDescent="0.25">
      <c r="B127"/>
      <c r="C127"/>
      <c r="E127"/>
      <c r="F127"/>
      <c r="H127"/>
      <c r="I127"/>
      <c r="J127"/>
      <c r="K127"/>
      <c r="L127"/>
      <c r="M127"/>
      <c r="N127"/>
      <c r="P127"/>
      <c r="Q127"/>
      <c r="S127"/>
      <c r="T127" s="23"/>
    </row>
    <row r="128" spans="2:30" ht="15" x14ac:dyDescent="0.25">
      <c r="B128"/>
      <c r="C128"/>
      <c r="E128"/>
      <c r="F128"/>
      <c r="H128"/>
      <c r="I128"/>
      <c r="J128"/>
      <c r="K128"/>
      <c r="L128"/>
      <c r="M128"/>
      <c r="N128"/>
      <c r="P128"/>
      <c r="Q128"/>
      <c r="S128"/>
      <c r="T128" s="23"/>
    </row>
    <row r="129" spans="20:20" customFormat="1" ht="15" x14ac:dyDescent="0.25">
      <c r="T129" s="23"/>
    </row>
    <row r="130" spans="20:20" customFormat="1" ht="15" x14ac:dyDescent="0.25">
      <c r="T130" s="23"/>
    </row>
    <row r="131" spans="20:20" customFormat="1" ht="15" x14ac:dyDescent="0.25">
      <c r="T131" s="23"/>
    </row>
    <row r="132" spans="20:20" customFormat="1" ht="15" x14ac:dyDescent="0.25">
      <c r="T132" s="23"/>
    </row>
    <row r="133" spans="20:20" customFormat="1" ht="15" x14ac:dyDescent="0.25">
      <c r="T133" s="23"/>
    </row>
    <row r="134" spans="20:20" customFormat="1" ht="15" x14ac:dyDescent="0.25">
      <c r="T134" s="23"/>
    </row>
    <row r="135" spans="20:20" customFormat="1" ht="15" x14ac:dyDescent="0.25">
      <c r="T135" s="23"/>
    </row>
    <row r="136" spans="20:20" customFormat="1" ht="15" x14ac:dyDescent="0.25">
      <c r="T136" s="23"/>
    </row>
    <row r="137" spans="20:20" customFormat="1" ht="15" x14ac:dyDescent="0.25">
      <c r="T137" s="23"/>
    </row>
    <row r="138" spans="20:20" customFormat="1" ht="15" x14ac:dyDescent="0.25">
      <c r="T138" s="23"/>
    </row>
  </sheetData>
  <sortState ref="P28:U60">
    <sortCondition ref="Q28:Q60"/>
  </sortState>
  <mergeCells count="13">
    <mergeCell ref="C1:J1"/>
    <mergeCell ref="Y1:Y2"/>
    <mergeCell ref="E3:F3"/>
    <mergeCell ref="I3:K3"/>
    <mergeCell ref="H52:I53"/>
    <mergeCell ref="A38:B38"/>
    <mergeCell ref="A40:B40"/>
    <mergeCell ref="D40:E40"/>
    <mergeCell ref="I45:J45"/>
    <mergeCell ref="Y99:Y100"/>
    <mergeCell ref="Y49:Y50"/>
    <mergeCell ref="H39:I39"/>
    <mergeCell ref="J39:K39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E124"/>
  <sheetViews>
    <sheetView tabSelected="1" topLeftCell="T58" workbookViewId="0">
      <selection activeCell="Z71" sqref="Z71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7.5703125" customWidth="1"/>
    <col min="29" max="29" width="19.5703125" bestFit="1" customWidth="1"/>
    <col min="31" max="31" width="12.5703125" bestFit="1" customWidth="1"/>
    <col min="35" max="35" width="26.28515625" bestFit="1" customWidth="1"/>
    <col min="38" max="38" width="19.5703125" bestFit="1" customWidth="1"/>
  </cols>
  <sheetData>
    <row r="1" spans="1:30" ht="24" customHeight="1" thickBot="1" x14ac:dyDescent="0.4">
      <c r="C1" s="400" t="s">
        <v>438</v>
      </c>
      <c r="D1" s="400"/>
      <c r="E1" s="400"/>
      <c r="F1" s="400"/>
      <c r="G1" s="400"/>
      <c r="H1" s="400"/>
      <c r="I1" s="400"/>
      <c r="J1" s="400"/>
      <c r="M1" s="384"/>
      <c r="N1" s="384" t="s">
        <v>529</v>
      </c>
      <c r="O1" s="385"/>
      <c r="P1" s="386"/>
      <c r="Y1" s="435">
        <v>1</v>
      </c>
      <c r="Z1" s="96" t="s">
        <v>124</v>
      </c>
      <c r="AA1" s="96"/>
      <c r="AB1" s="97"/>
      <c r="AC1" s="353">
        <v>42230</v>
      </c>
      <c r="AD1" s="229"/>
    </row>
    <row r="2" spans="1:30" ht="19.5" customHeight="1" thickBot="1" x14ac:dyDescent="0.35">
      <c r="C2" s="174" t="s">
        <v>0</v>
      </c>
      <c r="E2" s="33"/>
      <c r="F2" s="33"/>
      <c r="R2" s="96" t="s">
        <v>310</v>
      </c>
      <c r="Y2" s="436"/>
      <c r="Z2" s="100"/>
      <c r="AA2" s="100"/>
      <c r="AB2" s="101"/>
      <c r="AC2" s="102"/>
      <c r="AD2" s="229"/>
    </row>
    <row r="3" spans="1:30" ht="32.25" thickTop="1" thickBot="1" x14ac:dyDescent="0.35">
      <c r="A3" s="9" t="s">
        <v>2</v>
      </c>
      <c r="B3" s="42"/>
      <c r="C3" s="175">
        <v>0</v>
      </c>
      <c r="D3" s="2"/>
      <c r="E3" s="409" t="s">
        <v>13</v>
      </c>
      <c r="F3" s="410"/>
      <c r="I3" s="411" t="s">
        <v>4</v>
      </c>
      <c r="J3" s="412"/>
      <c r="K3" s="413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0" ht="16.5" thickTop="1" x14ac:dyDescent="0.25">
      <c r="B4" s="43">
        <v>42217</v>
      </c>
      <c r="C4" s="176">
        <v>13054</v>
      </c>
      <c r="D4" s="83" t="s">
        <v>122</v>
      </c>
      <c r="E4" s="224">
        <v>42217</v>
      </c>
      <c r="F4" s="28">
        <v>112702</v>
      </c>
      <c r="G4" s="23"/>
      <c r="H4" s="46">
        <v>42217</v>
      </c>
      <c r="I4" s="29">
        <v>240</v>
      </c>
      <c r="J4" s="48"/>
      <c r="K4" s="49"/>
      <c r="L4" s="89">
        <v>99408</v>
      </c>
      <c r="M4" s="89"/>
      <c r="N4" s="89"/>
      <c r="P4" s="74">
        <v>42217</v>
      </c>
      <c r="Q4" s="126" t="s">
        <v>440</v>
      </c>
      <c r="R4" s="70">
        <v>17630</v>
      </c>
      <c r="S4" s="71">
        <v>42230</v>
      </c>
      <c r="T4" s="70">
        <v>17630</v>
      </c>
      <c r="U4" s="170">
        <f t="shared" ref="U4:U65" si="0">R4-T4</f>
        <v>0</v>
      </c>
      <c r="V4" s="73"/>
      <c r="Y4" s="105" t="s">
        <v>461</v>
      </c>
      <c r="Z4" s="106">
        <v>4599</v>
      </c>
      <c r="AA4" s="106"/>
      <c r="AB4" s="186">
        <v>3203839</v>
      </c>
      <c r="AC4" s="187">
        <v>25553</v>
      </c>
      <c r="AD4" s="230">
        <v>42206</v>
      </c>
    </row>
    <row r="5" spans="1:30" x14ac:dyDescent="0.25">
      <c r="B5" s="43">
        <v>42218</v>
      </c>
      <c r="C5" s="176">
        <v>21893</v>
      </c>
      <c r="D5" s="363" t="s">
        <v>122</v>
      </c>
      <c r="E5" s="225">
        <v>42218</v>
      </c>
      <c r="F5" s="28">
        <v>84216</v>
      </c>
      <c r="G5" s="20"/>
      <c r="H5" s="47">
        <v>42218</v>
      </c>
      <c r="I5" s="29">
        <v>100</v>
      </c>
      <c r="J5" s="50" t="s">
        <v>5</v>
      </c>
      <c r="K5" s="34">
        <v>649</v>
      </c>
      <c r="L5" s="89">
        <v>62223</v>
      </c>
      <c r="M5" s="89"/>
      <c r="N5" s="89"/>
      <c r="P5" s="74">
        <v>42217</v>
      </c>
      <c r="Q5" s="126" t="s">
        <v>441</v>
      </c>
      <c r="R5" s="70">
        <v>28942</v>
      </c>
      <c r="S5" s="71">
        <v>42230</v>
      </c>
      <c r="T5" s="70">
        <v>28942</v>
      </c>
      <c r="U5" s="72">
        <f t="shared" si="0"/>
        <v>0</v>
      </c>
      <c r="V5" s="75"/>
      <c r="Y5" s="168" t="s">
        <v>437</v>
      </c>
      <c r="Z5" s="169">
        <v>362502.9</v>
      </c>
      <c r="AA5" s="111"/>
      <c r="AB5" s="186">
        <v>3203838</v>
      </c>
      <c r="AC5" s="187">
        <v>37500</v>
      </c>
      <c r="AD5" s="230">
        <v>42207</v>
      </c>
    </row>
    <row r="6" spans="1:30" x14ac:dyDescent="0.25">
      <c r="B6" s="43">
        <v>42219</v>
      </c>
      <c r="C6" s="176">
        <v>16095</v>
      </c>
      <c r="D6" s="363" t="s">
        <v>122</v>
      </c>
      <c r="E6" s="225">
        <v>42219</v>
      </c>
      <c r="F6" s="28">
        <v>244556</v>
      </c>
      <c r="G6" s="23"/>
      <c r="H6" s="47">
        <v>42219</v>
      </c>
      <c r="I6" s="29">
        <v>0</v>
      </c>
      <c r="J6" s="260" t="s">
        <v>498</v>
      </c>
      <c r="K6" s="34">
        <v>10000</v>
      </c>
      <c r="L6" s="89">
        <v>228461</v>
      </c>
      <c r="M6" s="89"/>
      <c r="N6" s="89"/>
      <c r="P6" s="74">
        <v>42217</v>
      </c>
      <c r="Q6" s="126" t="s">
        <v>442</v>
      </c>
      <c r="R6" s="70">
        <v>16108.8</v>
      </c>
      <c r="S6" s="71">
        <v>42230</v>
      </c>
      <c r="T6" s="70">
        <v>16108.8</v>
      </c>
      <c r="U6" s="72">
        <f t="shared" si="0"/>
        <v>0</v>
      </c>
      <c r="V6" s="76"/>
      <c r="Y6" s="126" t="s">
        <v>422</v>
      </c>
      <c r="Z6" s="70">
        <v>158235.14000000001</v>
      </c>
      <c r="AA6" s="111"/>
      <c r="AB6" s="186">
        <v>3203842</v>
      </c>
      <c r="AC6" s="187">
        <v>29298</v>
      </c>
      <c r="AD6" s="230">
        <v>42207</v>
      </c>
    </row>
    <row r="7" spans="1:30" x14ac:dyDescent="0.25">
      <c r="B7" s="43">
        <v>42220</v>
      </c>
      <c r="C7" s="176">
        <v>1422</v>
      </c>
      <c r="D7" s="363" t="s">
        <v>122</v>
      </c>
      <c r="E7" s="225">
        <v>42220</v>
      </c>
      <c r="F7" s="28">
        <v>132276</v>
      </c>
      <c r="G7" s="23"/>
      <c r="H7" s="47">
        <v>42220</v>
      </c>
      <c r="I7" s="29">
        <v>0</v>
      </c>
      <c r="J7" s="50" t="s">
        <v>6</v>
      </c>
      <c r="K7" s="34">
        <v>28750</v>
      </c>
      <c r="L7" s="89">
        <v>130854</v>
      </c>
      <c r="M7" s="89"/>
      <c r="N7" s="89"/>
      <c r="P7" s="74">
        <v>42217</v>
      </c>
      <c r="Q7" s="126" t="s">
        <v>443</v>
      </c>
      <c r="R7" s="70">
        <v>172985</v>
      </c>
      <c r="S7" s="71">
        <v>42230</v>
      </c>
      <c r="T7" s="70">
        <v>172985</v>
      </c>
      <c r="U7" s="77">
        <f t="shared" ref="U7:U24" si="1">R7-T7</f>
        <v>0</v>
      </c>
      <c r="V7" s="76"/>
      <c r="Y7" s="126" t="s">
        <v>424</v>
      </c>
      <c r="Z7" s="70">
        <v>14415.6</v>
      </c>
      <c r="AA7" s="111"/>
      <c r="AB7" s="186">
        <v>3203841</v>
      </c>
      <c r="AC7" s="187">
        <v>38500</v>
      </c>
      <c r="AD7" s="230">
        <v>42207</v>
      </c>
    </row>
    <row r="8" spans="1:30" x14ac:dyDescent="0.25">
      <c r="B8" s="43">
        <v>42221</v>
      </c>
      <c r="C8" s="176">
        <v>0</v>
      </c>
      <c r="D8" s="363"/>
      <c r="E8" s="225">
        <v>42221</v>
      </c>
      <c r="F8" s="28">
        <v>103140</v>
      </c>
      <c r="G8" s="23"/>
      <c r="H8" s="47">
        <v>42221</v>
      </c>
      <c r="I8" s="29">
        <v>30</v>
      </c>
      <c r="J8" s="50" t="s">
        <v>463</v>
      </c>
      <c r="K8" s="28">
        <v>11803.22</v>
      </c>
      <c r="L8" s="89">
        <v>103110</v>
      </c>
      <c r="M8" s="89"/>
      <c r="N8" s="89"/>
      <c r="P8" s="74">
        <v>42217</v>
      </c>
      <c r="Q8" s="126" t="s">
        <v>444</v>
      </c>
      <c r="R8" s="70">
        <v>133031.41</v>
      </c>
      <c r="S8" s="71">
        <v>42230</v>
      </c>
      <c r="T8" s="70">
        <v>133031.41</v>
      </c>
      <c r="U8" s="72">
        <f t="shared" si="1"/>
        <v>0</v>
      </c>
      <c r="V8" s="76"/>
      <c r="Y8" s="126" t="s">
        <v>425</v>
      </c>
      <c r="Z8" s="70">
        <v>7522.9</v>
      </c>
      <c r="AA8" s="111"/>
      <c r="AB8" s="186">
        <v>3203879</v>
      </c>
      <c r="AC8" s="187">
        <v>65000</v>
      </c>
      <c r="AD8" s="230">
        <v>42208</v>
      </c>
    </row>
    <row r="9" spans="1:30" x14ac:dyDescent="0.25">
      <c r="B9" s="43">
        <v>42222</v>
      </c>
      <c r="C9" s="176">
        <v>4354</v>
      </c>
      <c r="D9" s="363" t="s">
        <v>122</v>
      </c>
      <c r="E9" s="225">
        <v>42222</v>
      </c>
      <c r="F9" s="28">
        <v>102929.5</v>
      </c>
      <c r="G9" s="23"/>
      <c r="H9" s="47">
        <v>42222</v>
      </c>
      <c r="I9" s="29">
        <v>54</v>
      </c>
      <c r="J9" s="50" t="s">
        <v>464</v>
      </c>
      <c r="K9" s="28">
        <v>12336.55</v>
      </c>
      <c r="L9" s="89">
        <v>98521.5</v>
      </c>
      <c r="M9" s="89"/>
      <c r="N9" s="89"/>
      <c r="P9" s="74">
        <v>42219</v>
      </c>
      <c r="Q9" s="126" t="s">
        <v>445</v>
      </c>
      <c r="R9" s="70">
        <v>13307.8</v>
      </c>
      <c r="S9" s="71">
        <v>42230</v>
      </c>
      <c r="T9" s="70">
        <v>13307.8</v>
      </c>
      <c r="U9" s="77">
        <f t="shared" si="1"/>
        <v>0</v>
      </c>
      <c r="V9" s="76"/>
      <c r="Y9" s="126" t="s">
        <v>426</v>
      </c>
      <c r="Z9" s="70">
        <v>4355</v>
      </c>
      <c r="AA9" s="190"/>
      <c r="AB9" s="186">
        <v>3203878</v>
      </c>
      <c r="AC9" s="187">
        <v>31985</v>
      </c>
      <c r="AD9" s="230">
        <v>42208</v>
      </c>
    </row>
    <row r="10" spans="1:30" x14ac:dyDescent="0.25">
      <c r="A10" s="21"/>
      <c r="B10" s="43">
        <v>42223</v>
      </c>
      <c r="C10" s="176">
        <v>2101</v>
      </c>
      <c r="D10" s="363" t="s">
        <v>467</v>
      </c>
      <c r="E10" s="225">
        <v>42223</v>
      </c>
      <c r="F10" s="28">
        <v>142615</v>
      </c>
      <c r="G10" s="23"/>
      <c r="H10" s="47">
        <v>42223</v>
      </c>
      <c r="I10" s="29">
        <v>10</v>
      </c>
      <c r="J10" s="50" t="s">
        <v>465</v>
      </c>
      <c r="K10" s="28">
        <v>12336.56</v>
      </c>
      <c r="L10" s="89">
        <v>140504</v>
      </c>
      <c r="M10" s="89"/>
      <c r="N10" s="89"/>
      <c r="P10" s="74">
        <v>42220</v>
      </c>
      <c r="Q10" s="126" t="s">
        <v>446</v>
      </c>
      <c r="R10" s="70">
        <v>50856.480000000003</v>
      </c>
      <c r="S10" s="71">
        <v>42230</v>
      </c>
      <c r="T10" s="70">
        <v>50856.480000000003</v>
      </c>
      <c r="U10" s="77">
        <f t="shared" si="1"/>
        <v>0</v>
      </c>
      <c r="V10" s="76"/>
      <c r="Y10" s="126" t="s">
        <v>427</v>
      </c>
      <c r="Z10" s="70">
        <v>157079.16</v>
      </c>
      <c r="AA10" s="226"/>
      <c r="AB10" s="186">
        <v>3203877</v>
      </c>
      <c r="AC10" s="187">
        <v>40000</v>
      </c>
      <c r="AD10" s="230">
        <v>42209</v>
      </c>
    </row>
    <row r="11" spans="1:30" ht="15" x14ac:dyDescent="0.25">
      <c r="B11" s="43">
        <v>42224</v>
      </c>
      <c r="C11" s="176">
        <v>32804</v>
      </c>
      <c r="D11" s="363" t="s">
        <v>468</v>
      </c>
      <c r="E11" s="225">
        <v>42224</v>
      </c>
      <c r="F11" s="28">
        <v>115786</v>
      </c>
      <c r="G11" s="23"/>
      <c r="H11" s="47">
        <v>42224</v>
      </c>
      <c r="I11" s="29">
        <v>10</v>
      </c>
      <c r="J11" s="50" t="s">
        <v>466</v>
      </c>
      <c r="K11" s="28">
        <v>12336.56</v>
      </c>
      <c r="L11" s="89">
        <v>82972</v>
      </c>
      <c r="M11" s="89"/>
      <c r="N11" s="89"/>
      <c r="P11" s="74">
        <v>42220</v>
      </c>
      <c r="Q11" s="126" t="s">
        <v>447</v>
      </c>
      <c r="R11" s="70">
        <v>2508</v>
      </c>
      <c r="S11" s="71">
        <v>42230</v>
      </c>
      <c r="T11" s="70">
        <v>2508</v>
      </c>
      <c r="U11" s="77">
        <f t="shared" si="1"/>
        <v>0</v>
      </c>
      <c r="V11" s="76"/>
      <c r="Y11" s="126" t="s">
        <v>428</v>
      </c>
      <c r="Z11" s="70">
        <v>16539.599999999999</v>
      </c>
      <c r="AA11" s="111"/>
      <c r="AB11" s="192">
        <v>3203846</v>
      </c>
      <c r="AC11" s="193">
        <v>70000</v>
      </c>
      <c r="AD11" s="230">
        <v>42209</v>
      </c>
    </row>
    <row r="12" spans="1:30" ht="15" x14ac:dyDescent="0.25">
      <c r="A12" s="13"/>
      <c r="B12" s="43">
        <v>42225</v>
      </c>
      <c r="C12" s="176">
        <v>8855</v>
      </c>
      <c r="D12" s="24" t="s">
        <v>469</v>
      </c>
      <c r="E12" s="225">
        <v>42225</v>
      </c>
      <c r="F12" s="28">
        <v>55626.5</v>
      </c>
      <c r="G12" s="23"/>
      <c r="H12" s="47">
        <v>42225</v>
      </c>
      <c r="I12" s="29">
        <v>0</v>
      </c>
      <c r="J12" s="4" t="s">
        <v>522</v>
      </c>
      <c r="K12" s="28">
        <v>12336.56</v>
      </c>
      <c r="L12" s="89">
        <v>46771.5</v>
      </c>
      <c r="M12" s="89"/>
      <c r="N12" s="89"/>
      <c r="P12" s="74">
        <v>42221</v>
      </c>
      <c r="Q12" s="126" t="s">
        <v>448</v>
      </c>
      <c r="R12" s="70">
        <v>21950.400000000001</v>
      </c>
      <c r="S12" s="71">
        <v>42230</v>
      </c>
      <c r="T12" s="70">
        <v>21950.400000000001</v>
      </c>
      <c r="U12" s="77">
        <f t="shared" si="1"/>
        <v>0</v>
      </c>
      <c r="V12" s="76"/>
      <c r="Y12" s="126" t="s">
        <v>423</v>
      </c>
      <c r="Z12" s="70">
        <v>2318.3000000000002</v>
      </c>
      <c r="AA12" s="111"/>
      <c r="AB12" s="192">
        <v>3203843</v>
      </c>
      <c r="AC12" s="193">
        <v>65000</v>
      </c>
      <c r="AD12" s="230">
        <v>42209</v>
      </c>
    </row>
    <row r="13" spans="1:30" ht="15" x14ac:dyDescent="0.25">
      <c r="A13" s="13"/>
      <c r="B13" s="43">
        <v>42226</v>
      </c>
      <c r="C13" s="176">
        <v>22930</v>
      </c>
      <c r="D13" s="291" t="s">
        <v>484</v>
      </c>
      <c r="E13" s="225">
        <v>42226</v>
      </c>
      <c r="F13" s="28">
        <v>173956</v>
      </c>
      <c r="G13" s="23"/>
      <c r="H13" s="47">
        <v>42226</v>
      </c>
      <c r="I13" s="29">
        <v>110</v>
      </c>
      <c r="J13" s="51" t="s">
        <v>292</v>
      </c>
      <c r="K13" s="28">
        <v>800</v>
      </c>
      <c r="L13" s="89">
        <v>150916</v>
      </c>
      <c r="M13" s="89"/>
      <c r="N13" s="89"/>
      <c r="P13" s="74">
        <v>42222</v>
      </c>
      <c r="Q13" s="126" t="s">
        <v>449</v>
      </c>
      <c r="R13" s="70">
        <v>23802.400000000001</v>
      </c>
      <c r="S13" s="71">
        <v>42230</v>
      </c>
      <c r="T13" s="70">
        <v>23802.400000000001</v>
      </c>
      <c r="U13" s="77">
        <f t="shared" si="1"/>
        <v>0</v>
      </c>
      <c r="V13" s="73"/>
      <c r="Y13" s="126" t="s">
        <v>429</v>
      </c>
      <c r="Z13" s="70">
        <v>43675.95</v>
      </c>
      <c r="AA13" s="111"/>
      <c r="AB13" s="192">
        <v>3203845</v>
      </c>
      <c r="AC13" s="193">
        <v>20771</v>
      </c>
      <c r="AD13" s="230">
        <v>42209</v>
      </c>
    </row>
    <row r="14" spans="1:30" ht="15" x14ac:dyDescent="0.25">
      <c r="B14" s="43">
        <v>42227</v>
      </c>
      <c r="C14" s="176">
        <v>12990</v>
      </c>
      <c r="D14" s="24" t="s">
        <v>485</v>
      </c>
      <c r="E14" s="225">
        <v>42227</v>
      </c>
      <c r="F14" s="28">
        <v>101211</v>
      </c>
      <c r="G14" s="23"/>
      <c r="H14" s="47">
        <v>42227</v>
      </c>
      <c r="I14" s="29">
        <v>0</v>
      </c>
      <c r="J14" s="335">
        <v>42230</v>
      </c>
      <c r="K14" s="28">
        <v>0</v>
      </c>
      <c r="L14" s="89">
        <v>88221</v>
      </c>
      <c r="M14" s="89"/>
      <c r="N14" s="89"/>
      <c r="P14" s="74">
        <v>42222</v>
      </c>
      <c r="Q14" s="126" t="s">
        <v>450</v>
      </c>
      <c r="R14" s="70">
        <v>274326.59999999998</v>
      </c>
      <c r="S14" s="71">
        <v>42230</v>
      </c>
      <c r="T14" s="70">
        <v>274326.59999999998</v>
      </c>
      <c r="U14" s="77">
        <f t="shared" si="1"/>
        <v>0</v>
      </c>
      <c r="V14" s="73"/>
      <c r="Y14" s="126" t="s">
        <v>430</v>
      </c>
      <c r="Z14" s="70">
        <v>152969.17000000001</v>
      </c>
      <c r="AA14" s="111"/>
      <c r="AB14" s="192">
        <v>3203844</v>
      </c>
      <c r="AC14" s="193">
        <v>30000</v>
      </c>
      <c r="AD14" s="230">
        <v>42210</v>
      </c>
    </row>
    <row r="15" spans="1:30" ht="15" x14ac:dyDescent="0.25">
      <c r="A15" s="13"/>
      <c r="B15" s="43">
        <v>42228</v>
      </c>
      <c r="C15" s="176">
        <v>15904</v>
      </c>
      <c r="D15" s="24" t="s">
        <v>486</v>
      </c>
      <c r="E15" s="225">
        <v>42228</v>
      </c>
      <c r="F15" s="28">
        <v>110236</v>
      </c>
      <c r="G15" s="23"/>
      <c r="H15" s="47">
        <v>42228</v>
      </c>
      <c r="I15" s="29">
        <v>0</v>
      </c>
      <c r="J15" s="50"/>
      <c r="K15" s="28">
        <v>0</v>
      </c>
      <c r="L15" s="89">
        <v>94332</v>
      </c>
      <c r="M15" s="89"/>
      <c r="N15" s="89"/>
      <c r="P15" s="74">
        <v>42222</v>
      </c>
      <c r="Q15" s="126" t="s">
        <v>451</v>
      </c>
      <c r="R15" s="70">
        <v>2845.4</v>
      </c>
      <c r="S15" s="71">
        <v>42230</v>
      </c>
      <c r="T15" s="70">
        <v>2845.4</v>
      </c>
      <c r="U15" s="77">
        <f t="shared" si="1"/>
        <v>0</v>
      </c>
      <c r="V15" s="73"/>
      <c r="Y15" s="126" t="s">
        <v>439</v>
      </c>
      <c r="Z15" s="70">
        <v>1647.8</v>
      </c>
      <c r="AA15" s="226"/>
      <c r="AB15" s="192">
        <v>3203847</v>
      </c>
      <c r="AC15" s="193">
        <v>32000</v>
      </c>
      <c r="AD15" s="230">
        <v>42210</v>
      </c>
    </row>
    <row r="16" spans="1:30" ht="15" x14ac:dyDescent="0.25">
      <c r="A16" s="13"/>
      <c r="B16" s="43">
        <v>42229</v>
      </c>
      <c r="C16" s="176">
        <v>137.19999999999999</v>
      </c>
      <c r="D16" s="24" t="s">
        <v>487</v>
      </c>
      <c r="E16" s="225">
        <v>42229</v>
      </c>
      <c r="F16" s="28">
        <v>124204.5</v>
      </c>
      <c r="G16" s="23"/>
      <c r="H16" s="47">
        <v>42229</v>
      </c>
      <c r="I16" s="29">
        <v>0</v>
      </c>
      <c r="J16" s="50"/>
      <c r="K16" s="28">
        <v>0</v>
      </c>
      <c r="L16" s="89">
        <v>124063.5</v>
      </c>
      <c r="M16" s="362">
        <v>-4</v>
      </c>
      <c r="N16" s="89"/>
      <c r="P16" s="74">
        <v>42223</v>
      </c>
      <c r="Q16" s="126" t="s">
        <v>452</v>
      </c>
      <c r="R16" s="70">
        <v>25813.4</v>
      </c>
      <c r="S16" s="71">
        <v>42230</v>
      </c>
      <c r="T16" s="70">
        <v>25813.4</v>
      </c>
      <c r="U16" s="77">
        <f t="shared" si="1"/>
        <v>0</v>
      </c>
      <c r="Y16" s="126" t="s">
        <v>431</v>
      </c>
      <c r="Z16" s="70">
        <v>9659</v>
      </c>
      <c r="AA16" s="226"/>
      <c r="AB16" s="192">
        <v>3203848</v>
      </c>
      <c r="AC16" s="193">
        <v>53000</v>
      </c>
      <c r="AD16" s="230">
        <v>42210</v>
      </c>
    </row>
    <row r="17" spans="1:31" ht="15" x14ac:dyDescent="0.25">
      <c r="A17" s="13"/>
      <c r="B17" s="43">
        <v>42230</v>
      </c>
      <c r="C17" s="176">
        <v>19366</v>
      </c>
      <c r="D17" s="24" t="s">
        <v>488</v>
      </c>
      <c r="E17" s="225">
        <v>42230</v>
      </c>
      <c r="F17" s="28">
        <v>178560</v>
      </c>
      <c r="G17" s="23"/>
      <c r="H17" s="47">
        <v>42230</v>
      </c>
      <c r="I17" s="29">
        <v>60</v>
      </c>
      <c r="J17" s="50"/>
      <c r="K17" s="28">
        <v>0</v>
      </c>
      <c r="L17" s="89">
        <v>158334</v>
      </c>
      <c r="M17" s="89"/>
      <c r="N17" s="89"/>
      <c r="P17" s="74">
        <v>42223</v>
      </c>
      <c r="Q17" s="126" t="s">
        <v>453</v>
      </c>
      <c r="R17" s="70">
        <v>145920.20000000001</v>
      </c>
      <c r="S17" s="71">
        <v>42230</v>
      </c>
      <c r="T17" s="70">
        <v>145920.20000000001</v>
      </c>
      <c r="U17" s="77">
        <f t="shared" si="1"/>
        <v>0</v>
      </c>
      <c r="Y17" s="350" t="s">
        <v>432</v>
      </c>
      <c r="Z17" s="70">
        <v>5494</v>
      </c>
      <c r="AA17" s="226"/>
      <c r="AB17" s="192">
        <v>3203876</v>
      </c>
      <c r="AC17" s="193">
        <v>36595</v>
      </c>
      <c r="AD17" s="230">
        <v>42210</v>
      </c>
    </row>
    <row r="18" spans="1:31" ht="15" x14ac:dyDescent="0.25">
      <c r="B18" s="43">
        <v>42231</v>
      </c>
      <c r="C18" s="176">
        <v>87131</v>
      </c>
      <c r="D18" s="24" t="s">
        <v>489</v>
      </c>
      <c r="E18" s="225">
        <v>42231</v>
      </c>
      <c r="F18" s="28">
        <v>199955.5</v>
      </c>
      <c r="G18" s="23"/>
      <c r="H18" s="47">
        <v>42231</v>
      </c>
      <c r="I18" s="29">
        <v>0</v>
      </c>
      <c r="J18" s="51"/>
      <c r="K18" s="34">
        <v>0</v>
      </c>
      <c r="L18" s="89">
        <v>112824.5</v>
      </c>
      <c r="M18" s="89"/>
      <c r="N18" s="89"/>
      <c r="P18" s="74">
        <v>42224</v>
      </c>
      <c r="Q18" s="126" t="s">
        <v>454</v>
      </c>
      <c r="R18" s="70">
        <v>10980.4</v>
      </c>
      <c r="S18" s="71">
        <v>42230</v>
      </c>
      <c r="T18" s="70">
        <v>10980.4</v>
      </c>
      <c r="U18" s="77">
        <f t="shared" si="1"/>
        <v>0</v>
      </c>
      <c r="Y18" s="126" t="s">
        <v>440</v>
      </c>
      <c r="Z18" s="70">
        <v>17630</v>
      </c>
      <c r="AA18" s="226"/>
      <c r="AB18" s="251">
        <v>3203875</v>
      </c>
      <c r="AC18" s="193">
        <v>30000</v>
      </c>
      <c r="AD18" s="230">
        <v>42211</v>
      </c>
    </row>
    <row r="19" spans="1:31" ht="15" x14ac:dyDescent="0.25">
      <c r="A19" s="13"/>
      <c r="B19" s="43">
        <v>42232</v>
      </c>
      <c r="C19" s="176">
        <v>0</v>
      </c>
      <c r="D19" s="24"/>
      <c r="E19" s="225">
        <v>42232</v>
      </c>
      <c r="F19" s="28">
        <v>135950</v>
      </c>
      <c r="G19" s="23"/>
      <c r="H19" s="47">
        <v>42232</v>
      </c>
      <c r="I19" s="29">
        <v>100</v>
      </c>
      <c r="J19" s="334"/>
      <c r="K19" s="28">
        <v>0</v>
      </c>
      <c r="L19" s="89">
        <v>135850</v>
      </c>
      <c r="M19" s="89"/>
      <c r="N19" s="89"/>
      <c r="P19" s="74">
        <v>42224</v>
      </c>
      <c r="Q19" s="126" t="s">
        <v>455</v>
      </c>
      <c r="R19" s="70">
        <v>167344.35</v>
      </c>
      <c r="S19" s="71">
        <v>42230</v>
      </c>
      <c r="T19" s="70">
        <v>167344.35</v>
      </c>
      <c r="U19" s="77">
        <f t="shared" si="1"/>
        <v>0</v>
      </c>
      <c r="Y19" s="126" t="s">
        <v>441</v>
      </c>
      <c r="Z19" s="70">
        <v>28942</v>
      </c>
      <c r="AA19" s="226"/>
      <c r="AB19" s="192">
        <v>3203851</v>
      </c>
      <c r="AC19" s="193">
        <v>35740.5</v>
      </c>
      <c r="AD19" s="230">
        <v>42211</v>
      </c>
    </row>
    <row r="20" spans="1:31" ht="15" x14ac:dyDescent="0.25">
      <c r="B20" s="43">
        <v>42233</v>
      </c>
      <c r="C20" s="176">
        <v>7968</v>
      </c>
      <c r="D20" s="24" t="s">
        <v>59</v>
      </c>
      <c r="E20" s="225">
        <v>42233</v>
      </c>
      <c r="F20" s="28">
        <v>218969.5</v>
      </c>
      <c r="G20" s="23"/>
      <c r="H20" s="47">
        <v>42233</v>
      </c>
      <c r="I20" s="29">
        <v>0</v>
      </c>
      <c r="J20" s="334"/>
      <c r="K20" s="28">
        <v>0</v>
      </c>
      <c r="L20" s="89">
        <v>201001.5</v>
      </c>
      <c r="M20" s="89"/>
      <c r="N20" s="89"/>
      <c r="P20" s="74">
        <v>42225</v>
      </c>
      <c r="Q20" s="126" t="s">
        <v>457</v>
      </c>
      <c r="R20" s="70">
        <v>4649.8</v>
      </c>
      <c r="S20" s="71">
        <v>42230</v>
      </c>
      <c r="T20" s="70">
        <v>4649.8</v>
      </c>
      <c r="U20" s="77">
        <f t="shared" si="1"/>
        <v>0</v>
      </c>
      <c r="Y20" s="126" t="s">
        <v>442</v>
      </c>
      <c r="Z20" s="70">
        <v>16108.8</v>
      </c>
      <c r="AA20" s="244"/>
      <c r="AB20" s="192">
        <v>813242</v>
      </c>
      <c r="AC20" s="193">
        <v>165558</v>
      </c>
      <c r="AD20" s="230">
        <v>42211</v>
      </c>
      <c r="AE20" s="364">
        <f>35694+45902+11212+66510+6240</f>
        <v>165558</v>
      </c>
    </row>
    <row r="21" spans="1:31" ht="15" x14ac:dyDescent="0.25">
      <c r="B21" s="43">
        <v>42234</v>
      </c>
      <c r="C21" s="176">
        <v>8428</v>
      </c>
      <c r="D21" s="59" t="s">
        <v>59</v>
      </c>
      <c r="E21" s="225">
        <v>42234</v>
      </c>
      <c r="F21" s="28">
        <v>167123</v>
      </c>
      <c r="G21" s="23"/>
      <c r="H21" s="47">
        <v>42234</v>
      </c>
      <c r="I21" s="29">
        <v>0</v>
      </c>
      <c r="J21" s="50"/>
      <c r="K21" s="34">
        <v>0</v>
      </c>
      <c r="L21" s="89">
        <v>158695</v>
      </c>
      <c r="M21" s="89"/>
      <c r="N21" s="89"/>
      <c r="P21" s="74">
        <v>42226</v>
      </c>
      <c r="Q21" s="126" t="s">
        <v>456</v>
      </c>
      <c r="R21" s="70">
        <v>22712.6</v>
      </c>
      <c r="S21" s="71">
        <v>42230</v>
      </c>
      <c r="T21" s="70">
        <v>22712.6</v>
      </c>
      <c r="U21" s="77">
        <f t="shared" si="1"/>
        <v>0</v>
      </c>
      <c r="Y21" s="126" t="s">
        <v>443</v>
      </c>
      <c r="Z21" s="70">
        <v>172985</v>
      </c>
      <c r="AA21" s="226"/>
      <c r="AB21" s="192">
        <v>3203850</v>
      </c>
      <c r="AC21" s="193">
        <v>65000</v>
      </c>
      <c r="AD21" s="230">
        <v>42212</v>
      </c>
    </row>
    <row r="22" spans="1:31" ht="15" x14ac:dyDescent="0.25">
      <c r="B22" s="43">
        <v>42235</v>
      </c>
      <c r="C22" s="176">
        <v>9677</v>
      </c>
      <c r="D22" s="59" t="s">
        <v>59</v>
      </c>
      <c r="E22" s="225">
        <v>42235</v>
      </c>
      <c r="F22" s="28">
        <v>114367.5</v>
      </c>
      <c r="G22" s="20"/>
      <c r="H22" s="47">
        <v>42235</v>
      </c>
      <c r="I22" s="29">
        <v>0</v>
      </c>
      <c r="J22" s="50"/>
      <c r="K22" s="34">
        <v>0</v>
      </c>
      <c r="L22" s="89">
        <v>104690.5</v>
      </c>
      <c r="M22" s="89"/>
      <c r="N22" s="89"/>
      <c r="P22" s="74">
        <v>42227</v>
      </c>
      <c r="Q22" s="126" t="s">
        <v>459</v>
      </c>
      <c r="R22" s="70">
        <v>18757.400000000001</v>
      </c>
      <c r="S22" s="71">
        <v>42230</v>
      </c>
      <c r="T22" s="70">
        <v>18757.400000000001</v>
      </c>
      <c r="U22" s="77">
        <f t="shared" si="1"/>
        <v>0</v>
      </c>
      <c r="Y22" s="126" t="s">
        <v>444</v>
      </c>
      <c r="Z22" s="70">
        <v>133031.41</v>
      </c>
      <c r="AA22" s="226"/>
      <c r="AB22" s="192">
        <v>3203852</v>
      </c>
      <c r="AC22" s="193">
        <v>65000</v>
      </c>
      <c r="AD22" s="230">
        <v>42212</v>
      </c>
    </row>
    <row r="23" spans="1:31" ht="15" x14ac:dyDescent="0.25">
      <c r="A23" s="13"/>
      <c r="B23" s="43">
        <v>42236</v>
      </c>
      <c r="C23" s="176">
        <v>38179.879999999997</v>
      </c>
      <c r="D23" s="59" t="s">
        <v>499</v>
      </c>
      <c r="E23" s="225">
        <v>42236</v>
      </c>
      <c r="F23" s="28">
        <v>146952.5</v>
      </c>
      <c r="G23" s="23"/>
      <c r="H23" s="47">
        <v>42236</v>
      </c>
      <c r="I23" s="29">
        <v>0</v>
      </c>
      <c r="J23" s="57"/>
      <c r="K23" s="28">
        <v>0</v>
      </c>
      <c r="L23" s="89">
        <v>108773</v>
      </c>
      <c r="M23" s="89"/>
      <c r="N23" s="89"/>
      <c r="P23" s="74">
        <v>42227</v>
      </c>
      <c r="Q23" s="126" t="s">
        <v>460</v>
      </c>
      <c r="R23" s="70">
        <v>6588.4</v>
      </c>
      <c r="S23" s="71" t="s">
        <v>490</v>
      </c>
      <c r="T23" s="70">
        <f>3833.54+2754.86</f>
        <v>6588.4</v>
      </c>
      <c r="U23" s="77">
        <f t="shared" si="1"/>
        <v>0</v>
      </c>
      <c r="Y23" s="126" t="s">
        <v>445</v>
      </c>
      <c r="Z23" s="70">
        <v>13307.8</v>
      </c>
      <c r="AA23" s="226"/>
      <c r="AB23" s="251">
        <v>3203849</v>
      </c>
      <c r="AC23" s="193">
        <v>25000</v>
      </c>
      <c r="AD23" s="230">
        <v>42212</v>
      </c>
    </row>
    <row r="24" spans="1:31" ht="15" x14ac:dyDescent="0.25">
      <c r="A24" s="13"/>
      <c r="B24" s="43">
        <v>42237</v>
      </c>
      <c r="C24" s="176">
        <v>69795.5</v>
      </c>
      <c r="D24" s="59" t="s">
        <v>500</v>
      </c>
      <c r="E24" s="225">
        <v>42237</v>
      </c>
      <c r="F24" s="28">
        <v>230067</v>
      </c>
      <c r="G24" s="23"/>
      <c r="H24" s="47">
        <v>42237</v>
      </c>
      <c r="I24" s="29">
        <v>0</v>
      </c>
      <c r="J24" s="319"/>
      <c r="K24" s="34"/>
      <c r="L24" s="89">
        <v>160272</v>
      </c>
      <c r="M24" s="89"/>
      <c r="N24" s="89"/>
      <c r="P24" s="74">
        <v>42227</v>
      </c>
      <c r="Q24" s="126" t="s">
        <v>458</v>
      </c>
      <c r="R24" s="70">
        <v>5490.6</v>
      </c>
      <c r="S24" s="71">
        <v>42238</v>
      </c>
      <c r="T24" s="70">
        <v>5490.6</v>
      </c>
      <c r="U24" s="77">
        <f t="shared" si="1"/>
        <v>0</v>
      </c>
      <c r="Y24" s="126" t="s">
        <v>446</v>
      </c>
      <c r="Z24" s="70">
        <v>50856.480000000003</v>
      </c>
      <c r="AA24" s="226"/>
      <c r="AB24" s="192">
        <v>3203871</v>
      </c>
      <c r="AC24" s="193">
        <v>24644.5</v>
      </c>
      <c r="AD24" s="230">
        <v>42212</v>
      </c>
    </row>
    <row r="25" spans="1:31" ht="15" x14ac:dyDescent="0.25">
      <c r="B25" s="43">
        <v>42238</v>
      </c>
      <c r="C25" s="176">
        <v>11519</v>
      </c>
      <c r="D25" s="24" t="s">
        <v>501</v>
      </c>
      <c r="E25" s="225">
        <v>42238</v>
      </c>
      <c r="F25" s="28">
        <v>97840.5</v>
      </c>
      <c r="G25" s="23"/>
      <c r="H25" s="47">
        <v>42238</v>
      </c>
      <c r="I25" s="29">
        <v>70</v>
      </c>
      <c r="J25" s="50"/>
      <c r="K25" s="34"/>
      <c r="L25" s="89">
        <v>86251.5</v>
      </c>
      <c r="M25" s="89"/>
      <c r="N25" s="89"/>
      <c r="P25" s="74">
        <v>42228</v>
      </c>
      <c r="Q25" s="126" t="s">
        <v>462</v>
      </c>
      <c r="R25" s="70">
        <v>14092.6</v>
      </c>
      <c r="S25" s="71">
        <v>42238</v>
      </c>
      <c r="T25" s="70">
        <v>14092.6</v>
      </c>
      <c r="U25" s="72">
        <f t="shared" ref="U25:U44" si="2">R25-T25</f>
        <v>0</v>
      </c>
      <c r="Y25" s="126" t="s">
        <v>447</v>
      </c>
      <c r="Z25" s="70">
        <v>2508</v>
      </c>
      <c r="AA25" s="226"/>
      <c r="AB25" s="192">
        <v>3203870</v>
      </c>
      <c r="AC25" s="193">
        <v>62400</v>
      </c>
      <c r="AD25" s="230">
        <v>42213</v>
      </c>
    </row>
    <row r="26" spans="1:31" ht="15" x14ac:dyDescent="0.25">
      <c r="B26" s="43">
        <v>42239</v>
      </c>
      <c r="C26" s="176">
        <v>1955</v>
      </c>
      <c r="D26" s="24" t="s">
        <v>502</v>
      </c>
      <c r="E26" s="225">
        <v>42239</v>
      </c>
      <c r="F26" s="28">
        <v>77848</v>
      </c>
      <c r="G26" s="23"/>
      <c r="H26" s="47">
        <v>42239</v>
      </c>
      <c r="I26" s="29">
        <v>110</v>
      </c>
      <c r="J26" s="50"/>
      <c r="K26" s="34"/>
      <c r="L26" s="89">
        <v>75783</v>
      </c>
      <c r="M26" s="89"/>
      <c r="N26" s="89"/>
      <c r="P26" s="74">
        <v>42228</v>
      </c>
      <c r="Q26" s="126" t="s">
        <v>478</v>
      </c>
      <c r="R26" s="70">
        <v>313191.14</v>
      </c>
      <c r="S26" s="71">
        <v>42238</v>
      </c>
      <c r="T26" s="70">
        <v>313191.14</v>
      </c>
      <c r="U26" s="77">
        <f t="shared" si="2"/>
        <v>0</v>
      </c>
      <c r="Y26" s="126" t="s">
        <v>448</v>
      </c>
      <c r="Z26" s="70">
        <v>21950.400000000001</v>
      </c>
      <c r="AA26" s="226"/>
      <c r="AB26" s="251">
        <v>3203855</v>
      </c>
      <c r="AC26" s="193">
        <v>23090</v>
      </c>
      <c r="AD26" s="230">
        <v>42213</v>
      </c>
    </row>
    <row r="27" spans="1:31" ht="15" x14ac:dyDescent="0.25">
      <c r="B27" s="43">
        <v>42240</v>
      </c>
      <c r="C27" s="176">
        <v>4816</v>
      </c>
      <c r="D27" s="24" t="s">
        <v>518</v>
      </c>
      <c r="E27" s="225">
        <v>42240</v>
      </c>
      <c r="F27" s="28">
        <v>263842</v>
      </c>
      <c r="G27" s="23"/>
      <c r="H27" s="47">
        <v>42240</v>
      </c>
      <c r="I27" s="29">
        <v>0</v>
      </c>
      <c r="J27" s="50"/>
      <c r="K27" s="34"/>
      <c r="L27" s="89">
        <v>259026</v>
      </c>
      <c r="M27" s="89"/>
      <c r="N27" s="89"/>
      <c r="P27" s="74">
        <v>42228</v>
      </c>
      <c r="Q27" s="126" t="s">
        <v>479</v>
      </c>
      <c r="R27" s="70">
        <v>259148.84</v>
      </c>
      <c r="S27" s="71">
        <v>42238</v>
      </c>
      <c r="T27" s="70">
        <v>259148.84</v>
      </c>
      <c r="U27" s="77">
        <f t="shared" si="2"/>
        <v>0</v>
      </c>
      <c r="Y27" s="126" t="s">
        <v>449</v>
      </c>
      <c r="Z27" s="70">
        <v>23802.400000000001</v>
      </c>
      <c r="AA27" s="244"/>
      <c r="AB27" s="251" t="s">
        <v>470</v>
      </c>
      <c r="AC27" s="193">
        <v>30259</v>
      </c>
      <c r="AD27" s="230">
        <v>42215</v>
      </c>
      <c r="AE27" s="82">
        <v>42214</v>
      </c>
    </row>
    <row r="28" spans="1:31" ht="15" x14ac:dyDescent="0.25">
      <c r="B28" s="43">
        <v>42241</v>
      </c>
      <c r="C28" s="176">
        <v>25401.8</v>
      </c>
      <c r="D28" s="24" t="s">
        <v>519</v>
      </c>
      <c r="E28" s="225">
        <v>42241</v>
      </c>
      <c r="F28" s="28">
        <v>100262.5</v>
      </c>
      <c r="G28" s="23"/>
      <c r="H28" s="47">
        <v>42241</v>
      </c>
      <c r="I28" s="29">
        <v>0</v>
      </c>
      <c r="J28" s="50"/>
      <c r="K28" s="34"/>
      <c r="L28" s="89">
        <v>74861</v>
      </c>
      <c r="M28" s="89"/>
      <c r="N28" s="89"/>
      <c r="P28" s="74">
        <v>42229</v>
      </c>
      <c r="Q28" s="126" t="s">
        <v>472</v>
      </c>
      <c r="R28" s="70">
        <v>13166</v>
      </c>
      <c r="S28" s="71">
        <v>42238</v>
      </c>
      <c r="T28" s="70">
        <v>13166</v>
      </c>
      <c r="U28" s="77">
        <f t="shared" si="2"/>
        <v>0</v>
      </c>
      <c r="Y28" s="126" t="s">
        <v>450</v>
      </c>
      <c r="Z28" s="70">
        <v>274326.59999999998</v>
      </c>
      <c r="AA28" s="226"/>
      <c r="AB28" s="251">
        <v>3203854</v>
      </c>
      <c r="AC28" s="193">
        <v>35000</v>
      </c>
      <c r="AD28" s="230">
        <v>42214</v>
      </c>
    </row>
    <row r="29" spans="1:31" ht="15" x14ac:dyDescent="0.25">
      <c r="B29" s="43">
        <v>42242</v>
      </c>
      <c r="C29" s="176">
        <v>5791</v>
      </c>
      <c r="D29" s="24" t="s">
        <v>520</v>
      </c>
      <c r="E29" s="225">
        <v>42242</v>
      </c>
      <c r="F29" s="28">
        <v>144852</v>
      </c>
      <c r="G29" s="23"/>
      <c r="H29" s="47">
        <v>42242</v>
      </c>
      <c r="I29" s="29">
        <v>0</v>
      </c>
      <c r="J29" s="50"/>
      <c r="K29" s="34"/>
      <c r="L29" s="89">
        <v>139061</v>
      </c>
      <c r="M29" s="89"/>
      <c r="N29" s="89"/>
      <c r="P29" s="74">
        <v>42229</v>
      </c>
      <c r="Q29" s="126" t="s">
        <v>473</v>
      </c>
      <c r="R29" s="70">
        <v>60972.800000000003</v>
      </c>
      <c r="S29" s="71">
        <v>42238</v>
      </c>
      <c r="T29" s="70">
        <v>60972.800000000003</v>
      </c>
      <c r="U29" s="77">
        <f t="shared" si="2"/>
        <v>0</v>
      </c>
      <c r="Y29" s="126" t="s">
        <v>451</v>
      </c>
      <c r="Z29" s="70">
        <v>2845.4</v>
      </c>
      <c r="AA29" s="226"/>
      <c r="AB29" s="251">
        <v>3203857</v>
      </c>
      <c r="AC29" s="193">
        <v>16926</v>
      </c>
      <c r="AD29" s="230">
        <v>42214</v>
      </c>
    </row>
    <row r="30" spans="1:31" ht="15" x14ac:dyDescent="0.25">
      <c r="B30" s="43">
        <v>42243</v>
      </c>
      <c r="C30" s="176">
        <v>1682</v>
      </c>
      <c r="D30" s="24" t="s">
        <v>518</v>
      </c>
      <c r="E30" s="225">
        <v>42243</v>
      </c>
      <c r="F30" s="28">
        <v>158138</v>
      </c>
      <c r="G30" s="23"/>
      <c r="H30" s="47">
        <v>42243</v>
      </c>
      <c r="I30" s="29">
        <v>27</v>
      </c>
      <c r="J30" s="50"/>
      <c r="K30" s="34"/>
      <c r="L30" s="89">
        <v>156429.5</v>
      </c>
      <c r="M30" s="89"/>
      <c r="N30" s="89"/>
      <c r="P30" s="74">
        <v>42230</v>
      </c>
      <c r="Q30" s="126" t="s">
        <v>474</v>
      </c>
      <c r="R30" s="70">
        <v>17756.8</v>
      </c>
      <c r="S30" s="71">
        <v>42238</v>
      </c>
      <c r="T30" s="70">
        <v>17756.8</v>
      </c>
      <c r="U30" s="77">
        <f t="shared" si="2"/>
        <v>0</v>
      </c>
      <c r="Y30" s="126" t="s">
        <v>452</v>
      </c>
      <c r="Z30" s="70">
        <v>25813.4</v>
      </c>
      <c r="AA30" s="244"/>
      <c r="AB30" s="251">
        <v>3203853</v>
      </c>
      <c r="AC30" s="193">
        <v>40000</v>
      </c>
      <c r="AD30" s="230">
        <v>42214</v>
      </c>
    </row>
    <row r="31" spans="1:31" ht="15" x14ac:dyDescent="0.25">
      <c r="B31" s="43">
        <v>42244</v>
      </c>
      <c r="C31" s="176">
        <v>7450</v>
      </c>
      <c r="D31" s="24" t="s">
        <v>521</v>
      </c>
      <c r="E31" s="225">
        <v>42244</v>
      </c>
      <c r="F31" s="28">
        <v>139984</v>
      </c>
      <c r="G31" s="23"/>
      <c r="H31" s="47">
        <v>42244</v>
      </c>
      <c r="I31" s="29">
        <v>0</v>
      </c>
      <c r="J31" s="50"/>
      <c r="K31" s="34"/>
      <c r="L31" s="89">
        <v>132534</v>
      </c>
      <c r="M31" s="89"/>
      <c r="N31" s="89"/>
      <c r="P31" s="74">
        <v>42231</v>
      </c>
      <c r="Q31" s="126" t="s">
        <v>475</v>
      </c>
      <c r="R31" s="70">
        <v>12152</v>
      </c>
      <c r="S31" s="71">
        <v>42238</v>
      </c>
      <c r="T31" s="70">
        <v>12152</v>
      </c>
      <c r="U31" s="77">
        <f t="shared" si="2"/>
        <v>0</v>
      </c>
      <c r="Y31" s="126" t="s">
        <v>453</v>
      </c>
      <c r="Z31" s="70">
        <v>145920.20000000001</v>
      </c>
      <c r="AA31" s="226"/>
      <c r="AB31" s="251">
        <v>3203856</v>
      </c>
      <c r="AC31" s="193">
        <v>35000</v>
      </c>
      <c r="AD31" s="230">
        <v>42215</v>
      </c>
    </row>
    <row r="32" spans="1:31" ht="15" x14ac:dyDescent="0.25">
      <c r="B32" s="43">
        <v>42245</v>
      </c>
      <c r="C32" s="176">
        <v>25442</v>
      </c>
      <c r="D32" s="25" t="s">
        <v>523</v>
      </c>
      <c r="E32" s="225">
        <v>42245</v>
      </c>
      <c r="F32" s="28">
        <v>248622.7</v>
      </c>
      <c r="G32" s="23"/>
      <c r="H32" s="47">
        <v>42245</v>
      </c>
      <c r="I32" s="29">
        <v>360</v>
      </c>
      <c r="J32" s="50"/>
      <c r="K32" s="34"/>
      <c r="L32" s="89">
        <v>222821</v>
      </c>
      <c r="M32" s="89"/>
      <c r="N32" s="89"/>
      <c r="P32" s="74">
        <v>42231</v>
      </c>
      <c r="Q32" s="126" t="s">
        <v>476</v>
      </c>
      <c r="R32" s="129">
        <v>173277.6</v>
      </c>
      <c r="S32" s="128" t="s">
        <v>503</v>
      </c>
      <c r="T32" s="70">
        <f>157594.86+15682.74</f>
        <v>173277.59999999998</v>
      </c>
      <c r="U32" s="77">
        <f t="shared" si="2"/>
        <v>0</v>
      </c>
      <c r="Y32" s="126" t="s">
        <v>454</v>
      </c>
      <c r="Z32" s="70">
        <v>10980.4</v>
      </c>
      <c r="AA32" s="226"/>
      <c r="AB32" s="251">
        <v>3203860</v>
      </c>
      <c r="AC32" s="193">
        <v>20620</v>
      </c>
      <c r="AD32" s="230">
        <v>42215</v>
      </c>
    </row>
    <row r="33" spans="1:31" ht="15" x14ac:dyDescent="0.25">
      <c r="B33" s="43">
        <v>42246</v>
      </c>
      <c r="C33" s="176">
        <v>19237.5</v>
      </c>
      <c r="D33" s="24" t="s">
        <v>525</v>
      </c>
      <c r="E33" s="225">
        <v>42246</v>
      </c>
      <c r="F33" s="28">
        <v>117905.8</v>
      </c>
      <c r="G33" s="23"/>
      <c r="H33" s="47">
        <v>42246</v>
      </c>
      <c r="I33" s="29">
        <v>100</v>
      </c>
      <c r="J33" s="50"/>
      <c r="K33" s="34"/>
      <c r="L33" s="89">
        <v>98094.54</v>
      </c>
      <c r="M33" s="362">
        <v>474</v>
      </c>
      <c r="N33" s="362" t="s">
        <v>526</v>
      </c>
      <c r="O33" s="382"/>
      <c r="P33" s="74">
        <v>42233</v>
      </c>
      <c r="Q33" s="126" t="s">
        <v>477</v>
      </c>
      <c r="R33" s="70">
        <v>141257.70000000001</v>
      </c>
      <c r="S33" s="71">
        <v>42242</v>
      </c>
      <c r="T33" s="70">
        <v>141257.70000000001</v>
      </c>
      <c r="U33" s="77">
        <f t="shared" si="2"/>
        <v>0</v>
      </c>
      <c r="Y33" s="126" t="s">
        <v>455</v>
      </c>
      <c r="Z33" s="343">
        <v>167344.35</v>
      </c>
      <c r="AA33" s="226"/>
      <c r="AB33" s="251">
        <v>3203858</v>
      </c>
      <c r="AC33" s="193">
        <v>25000</v>
      </c>
      <c r="AD33" s="230">
        <v>42215</v>
      </c>
    </row>
    <row r="34" spans="1:31" thickBot="1" x14ac:dyDescent="0.3">
      <c r="A34" s="13"/>
      <c r="B34" s="43">
        <v>42247</v>
      </c>
      <c r="C34" s="176">
        <v>0</v>
      </c>
      <c r="D34" s="24"/>
      <c r="E34" s="225">
        <v>42247</v>
      </c>
      <c r="F34" s="28">
        <v>132816</v>
      </c>
      <c r="G34" s="23"/>
      <c r="H34" s="47">
        <v>42247</v>
      </c>
      <c r="I34" s="29">
        <v>250</v>
      </c>
      <c r="J34" s="50"/>
      <c r="K34" s="34"/>
      <c r="L34" s="89">
        <v>132566</v>
      </c>
      <c r="M34" s="362">
        <v>55293</v>
      </c>
      <c r="N34" s="89"/>
      <c r="O34" s="82"/>
      <c r="P34" s="74">
        <v>42234</v>
      </c>
      <c r="Q34" s="126" t="s">
        <v>480</v>
      </c>
      <c r="R34" s="70">
        <v>10595.8</v>
      </c>
      <c r="S34" s="71">
        <v>42242</v>
      </c>
      <c r="T34" s="70">
        <v>10595.8</v>
      </c>
      <c r="U34" s="77">
        <f t="shared" si="2"/>
        <v>0</v>
      </c>
      <c r="Y34" s="227" t="s">
        <v>457</v>
      </c>
      <c r="Z34" s="213">
        <v>4649.8</v>
      </c>
      <c r="AA34" s="226"/>
      <c r="AB34" s="251">
        <v>3203859</v>
      </c>
      <c r="AC34" s="193">
        <v>70000</v>
      </c>
      <c r="AD34" s="230">
        <v>42216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74">
        <v>42234</v>
      </c>
      <c r="Q35" s="126" t="s">
        <v>491</v>
      </c>
      <c r="R35" s="70">
        <v>350914.06</v>
      </c>
      <c r="S35" s="71">
        <v>42242</v>
      </c>
      <c r="T35" s="70">
        <v>350914.06</v>
      </c>
      <c r="U35" s="77">
        <f t="shared" si="2"/>
        <v>0</v>
      </c>
      <c r="Y35" s="182" t="s">
        <v>456</v>
      </c>
      <c r="Z35" s="161">
        <v>22712.6</v>
      </c>
      <c r="AA35" s="121"/>
      <c r="AB35" s="251">
        <v>3203864</v>
      </c>
      <c r="AC35" s="118">
        <v>60000</v>
      </c>
      <c r="AD35" s="120">
        <v>42216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42234</v>
      </c>
      <c r="Q36" s="126" t="s">
        <v>492</v>
      </c>
      <c r="R36" s="70">
        <v>235442.94</v>
      </c>
      <c r="S36" s="71">
        <v>42242</v>
      </c>
      <c r="T36" s="70">
        <v>235442.94</v>
      </c>
      <c r="U36" s="77">
        <f t="shared" si="2"/>
        <v>0</v>
      </c>
      <c r="Y36" s="182" t="s">
        <v>459</v>
      </c>
      <c r="Z36" s="161">
        <v>18757.400000000001</v>
      </c>
      <c r="AA36" s="121"/>
      <c r="AB36" s="119">
        <v>3203863</v>
      </c>
      <c r="AC36" s="118">
        <v>35000</v>
      </c>
      <c r="AD36" s="120">
        <v>42216</v>
      </c>
    </row>
    <row r="37" spans="1:31" ht="15" x14ac:dyDescent="0.25">
      <c r="B37" s="5" t="s">
        <v>1</v>
      </c>
      <c r="C37" s="179">
        <f>SUM(C4:C36)</f>
        <v>496378.88</v>
      </c>
      <c r="D37" s="1"/>
      <c r="E37" s="355" t="s">
        <v>1</v>
      </c>
      <c r="F37" s="7">
        <f>SUM(F4:F36)</f>
        <v>4477511</v>
      </c>
      <c r="H37" s="4" t="s">
        <v>1</v>
      </c>
      <c r="I37" s="3">
        <f>SUM(I4:I36)</f>
        <v>1631</v>
      </c>
      <c r="J37" s="3"/>
      <c r="K37" s="3">
        <f t="shared" ref="K37" si="3">SUM(K4:K36)</f>
        <v>101348.45</v>
      </c>
      <c r="L37" s="67">
        <f>SUM(L4:L36)</f>
        <v>3968225.54</v>
      </c>
      <c r="P37" s="74">
        <v>42234</v>
      </c>
      <c r="Q37" s="126" t="s">
        <v>481</v>
      </c>
      <c r="R37" s="70">
        <v>652.79999999999995</v>
      </c>
      <c r="S37" s="71">
        <v>42242</v>
      </c>
      <c r="T37" s="70">
        <v>652.79999999999995</v>
      </c>
      <c r="U37" s="77">
        <f t="shared" si="2"/>
        <v>0</v>
      </c>
      <c r="Y37" s="182" t="s">
        <v>460</v>
      </c>
      <c r="Z37" s="161">
        <v>3833.54</v>
      </c>
      <c r="AA37" s="333" t="s">
        <v>137</v>
      </c>
      <c r="AB37" s="119">
        <v>3203862</v>
      </c>
      <c r="AC37" s="118">
        <v>25000</v>
      </c>
      <c r="AD37" s="120">
        <v>42216</v>
      </c>
    </row>
    <row r="38" spans="1:31" ht="15" x14ac:dyDescent="0.25">
      <c r="A38" s="421"/>
      <c r="B38" s="421"/>
      <c r="C38" s="88"/>
      <c r="I38" s="3"/>
      <c r="K38" s="3"/>
      <c r="P38" s="74">
        <v>42235</v>
      </c>
      <c r="Q38" s="126" t="s">
        <v>482</v>
      </c>
      <c r="R38" s="70">
        <v>19521</v>
      </c>
      <c r="S38" s="71">
        <v>42242</v>
      </c>
      <c r="T38" s="70">
        <v>19521</v>
      </c>
      <c r="U38" s="77">
        <f t="shared" si="2"/>
        <v>0</v>
      </c>
      <c r="Y38" s="182"/>
      <c r="Z38" s="161"/>
      <c r="AA38" s="121"/>
      <c r="AB38" s="119">
        <v>3203874</v>
      </c>
      <c r="AC38" s="118">
        <v>33930</v>
      </c>
      <c r="AD38" s="120">
        <v>42216</v>
      </c>
    </row>
    <row r="39" spans="1:31" x14ac:dyDescent="0.25">
      <c r="A39" s="150"/>
      <c r="B39" s="36"/>
      <c r="C39" s="88"/>
      <c r="D39" s="8"/>
      <c r="E39" s="36"/>
      <c r="F39" s="36"/>
      <c r="H39" s="403" t="s">
        <v>7</v>
      </c>
      <c r="I39" s="404"/>
      <c r="J39" s="401">
        <f>I37+K37</f>
        <v>102979.45</v>
      </c>
      <c r="K39" s="402"/>
      <c r="L39" s="90"/>
      <c r="M39" s="90"/>
      <c r="N39" s="90"/>
      <c r="P39" s="74">
        <v>42236</v>
      </c>
      <c r="Q39" s="126" t="s">
        <v>483</v>
      </c>
      <c r="R39" s="70">
        <v>18319.2</v>
      </c>
      <c r="S39" s="71">
        <v>42242</v>
      </c>
      <c r="T39" s="70">
        <v>18319.2</v>
      </c>
      <c r="U39" s="77">
        <f t="shared" si="2"/>
        <v>0</v>
      </c>
      <c r="Y39" s="182"/>
      <c r="Z39" s="161">
        <v>0</v>
      </c>
      <c r="AA39" s="121"/>
      <c r="AB39" s="119">
        <v>3203866</v>
      </c>
      <c r="AC39" s="118">
        <v>7009.5</v>
      </c>
      <c r="AD39" s="120">
        <v>42217</v>
      </c>
    </row>
    <row r="40" spans="1:31" ht="16.5" customHeight="1" x14ac:dyDescent="0.25">
      <c r="A40" s="422"/>
      <c r="B40" s="422"/>
      <c r="C40" s="88"/>
      <c r="D40" s="408" t="s">
        <v>8</v>
      </c>
      <c r="E40" s="408"/>
      <c r="F40" s="17">
        <f>F37-J39-C37</f>
        <v>3878152.67</v>
      </c>
      <c r="I40" s="14"/>
      <c r="P40" s="74">
        <v>42238</v>
      </c>
      <c r="Q40" s="126" t="s">
        <v>493</v>
      </c>
      <c r="R40" s="70">
        <v>22943.7</v>
      </c>
      <c r="S40" s="71">
        <v>42242</v>
      </c>
      <c r="T40" s="70">
        <v>22943.7</v>
      </c>
      <c r="U40" s="77">
        <f t="shared" si="2"/>
        <v>0</v>
      </c>
      <c r="Y40" s="182"/>
      <c r="Z40" s="161"/>
      <c r="AA40" s="121"/>
      <c r="AB40" s="119">
        <v>3203867</v>
      </c>
      <c r="AC40" s="118">
        <v>43000</v>
      </c>
      <c r="AD40" s="120">
        <v>42218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42238</v>
      </c>
      <c r="Q41" s="126" t="s">
        <v>494</v>
      </c>
      <c r="R41" s="70">
        <v>293968</v>
      </c>
      <c r="S41" s="149" t="s">
        <v>524</v>
      </c>
      <c r="T41" s="274">
        <f>238455.16+55512.84</f>
        <v>293968</v>
      </c>
      <c r="U41" s="77">
        <f t="shared" si="2"/>
        <v>0</v>
      </c>
      <c r="Y41" s="121"/>
      <c r="Z41" s="161"/>
      <c r="AA41" s="121"/>
      <c r="AB41" s="119">
        <v>3203868</v>
      </c>
      <c r="AC41" s="118">
        <v>19223</v>
      </c>
      <c r="AD41" s="120">
        <v>42218</v>
      </c>
    </row>
    <row r="42" spans="1:31" ht="16.5" customHeight="1" thickBot="1" x14ac:dyDescent="0.3">
      <c r="E42" s="259" t="s">
        <v>146</v>
      </c>
      <c r="F42" s="15">
        <v>-4217579.46</v>
      </c>
      <c r="I42" s="19" t="s">
        <v>9</v>
      </c>
      <c r="J42" s="56"/>
      <c r="K42" s="15">
        <v>215416.75</v>
      </c>
      <c r="P42" s="74">
        <v>42238</v>
      </c>
      <c r="Q42" s="126" t="s">
        <v>495</v>
      </c>
      <c r="R42" s="70">
        <v>3447.6</v>
      </c>
      <c r="S42" s="71">
        <v>42242</v>
      </c>
      <c r="T42" s="70">
        <v>3447.6</v>
      </c>
      <c r="U42" s="77">
        <f t="shared" si="2"/>
        <v>0</v>
      </c>
      <c r="Y42" s="121"/>
      <c r="Z42" s="161"/>
      <c r="AA42" s="121"/>
      <c r="AB42" s="119">
        <v>3203869</v>
      </c>
      <c r="AC42" s="118">
        <v>50000</v>
      </c>
      <c r="AD42" s="120">
        <v>42219</v>
      </c>
    </row>
    <row r="43" spans="1:31" thickTop="1" x14ac:dyDescent="0.25">
      <c r="E43" s="4" t="s">
        <v>10</v>
      </c>
      <c r="F43" s="3">
        <f>SUM(F40:F42)</f>
        <v>-339426.79000000004</v>
      </c>
      <c r="K43" s="3">
        <f>F45+K42</f>
        <v>-76373.040000000037</v>
      </c>
      <c r="P43" s="74">
        <v>42239</v>
      </c>
      <c r="Q43" s="126" t="s">
        <v>496</v>
      </c>
      <c r="R43" s="70">
        <v>14515.5</v>
      </c>
      <c r="S43" s="71">
        <v>42242</v>
      </c>
      <c r="T43" s="70">
        <v>14515.5</v>
      </c>
      <c r="U43" s="77">
        <f t="shared" si="2"/>
        <v>0</v>
      </c>
      <c r="Y43" s="121"/>
      <c r="Z43" s="161"/>
      <c r="AA43" s="121"/>
      <c r="AB43" s="119">
        <v>3203872</v>
      </c>
      <c r="AC43" s="118">
        <v>50000</v>
      </c>
      <c r="AD43" s="120">
        <v>42219</v>
      </c>
    </row>
    <row r="44" spans="1:31" ht="17.25" customHeight="1" thickBot="1" x14ac:dyDescent="0.3">
      <c r="D44" s="355" t="s">
        <v>31</v>
      </c>
      <c r="E44" s="355"/>
      <c r="F44" s="18">
        <v>47637</v>
      </c>
      <c r="I44" s="4" t="s">
        <v>2</v>
      </c>
      <c r="J44" s="327"/>
      <c r="K44" s="328">
        <v>0</v>
      </c>
      <c r="P44" s="74">
        <v>42240</v>
      </c>
      <c r="Q44" s="126" t="s">
        <v>497</v>
      </c>
      <c r="R44" s="70">
        <v>23691.8</v>
      </c>
      <c r="S44" s="71">
        <v>42242</v>
      </c>
      <c r="T44" s="70">
        <v>23691.8</v>
      </c>
      <c r="U44" s="77">
        <f t="shared" si="2"/>
        <v>0</v>
      </c>
      <c r="Y44" s="121"/>
      <c r="Z44" s="161"/>
      <c r="AA44" s="121"/>
      <c r="AB44" s="119">
        <v>3203873</v>
      </c>
      <c r="AC44" s="118">
        <v>80000</v>
      </c>
      <c r="AD44" s="120">
        <v>42219</v>
      </c>
    </row>
    <row r="45" spans="1:31" ht="20.25" thickTop="1" thickBot="1" x14ac:dyDescent="0.35">
      <c r="E45" s="5" t="s">
        <v>11</v>
      </c>
      <c r="F45" s="6">
        <f>F44+F43</f>
        <v>-291789.79000000004</v>
      </c>
      <c r="I45" s="405" t="s">
        <v>235</v>
      </c>
      <c r="J45" s="406"/>
      <c r="K45" s="93">
        <f>K43+K44</f>
        <v>-76373.040000000037</v>
      </c>
      <c r="P45" s="74">
        <v>42241</v>
      </c>
      <c r="Q45" s="126" t="s">
        <v>504</v>
      </c>
      <c r="R45" s="70">
        <v>38108</v>
      </c>
      <c r="S45" s="146">
        <v>42250</v>
      </c>
      <c r="T45" s="274">
        <v>38108</v>
      </c>
      <c r="U45" s="77">
        <f t="shared" si="0"/>
        <v>0</v>
      </c>
      <c r="Y45" s="121"/>
      <c r="Z45" s="161"/>
      <c r="AA45" s="121"/>
      <c r="AB45" s="119">
        <v>3214474</v>
      </c>
      <c r="AC45" s="118">
        <v>32768</v>
      </c>
      <c r="AD45" s="120">
        <v>42219</v>
      </c>
    </row>
    <row r="46" spans="1:31" thickTop="1" x14ac:dyDescent="0.25">
      <c r="P46" s="74">
        <v>42242</v>
      </c>
      <c r="Q46" s="126" t="s">
        <v>505</v>
      </c>
      <c r="R46" s="70">
        <v>14144</v>
      </c>
      <c r="S46" s="146">
        <v>42250</v>
      </c>
      <c r="T46" s="274">
        <v>14144</v>
      </c>
      <c r="U46" s="77">
        <f t="shared" si="0"/>
        <v>0</v>
      </c>
      <c r="Y46" s="121"/>
      <c r="Z46" s="161"/>
      <c r="AA46" s="121"/>
      <c r="AB46" s="119">
        <v>813306</v>
      </c>
      <c r="AC46" s="118">
        <v>108091</v>
      </c>
      <c r="AD46" s="120">
        <v>42218</v>
      </c>
      <c r="AE46" s="364">
        <f>10508.8+5184+92398</f>
        <v>108090.8</v>
      </c>
    </row>
    <row r="47" spans="1:31" ht="15" x14ac:dyDescent="0.25">
      <c r="P47" s="74">
        <v>42243</v>
      </c>
      <c r="Q47" s="126" t="s">
        <v>506</v>
      </c>
      <c r="R47" s="70">
        <v>25258</v>
      </c>
      <c r="S47" s="146">
        <v>42250</v>
      </c>
      <c r="T47" s="274">
        <v>25258</v>
      </c>
      <c r="U47" s="77">
        <f t="shared" si="0"/>
        <v>0</v>
      </c>
      <c r="Y47" s="121"/>
      <c r="Z47" s="161"/>
      <c r="AA47" s="121"/>
      <c r="AB47" s="119">
        <v>3214473</v>
      </c>
      <c r="AC47" s="118">
        <v>82500</v>
      </c>
      <c r="AD47" s="120">
        <v>42220</v>
      </c>
    </row>
    <row r="48" spans="1:31" ht="15" x14ac:dyDescent="0.25">
      <c r="P48" s="74">
        <v>42243</v>
      </c>
      <c r="Q48" s="126" t="s">
        <v>527</v>
      </c>
      <c r="R48" s="70">
        <v>318412.71999999997</v>
      </c>
      <c r="S48" s="146">
        <v>42251</v>
      </c>
      <c r="T48" s="274">
        <v>318412.71999999997</v>
      </c>
      <c r="U48" s="77">
        <f t="shared" si="0"/>
        <v>0</v>
      </c>
      <c r="Y48" s="121"/>
      <c r="Z48" s="161"/>
      <c r="AA48" s="121"/>
      <c r="AB48" s="119">
        <v>3214471</v>
      </c>
      <c r="AC48" s="118">
        <v>48358</v>
      </c>
      <c r="AD48" s="120">
        <v>42221</v>
      </c>
    </row>
    <row r="49" spans="2:31" ht="19.5" customHeight="1" x14ac:dyDescent="0.25">
      <c r="B49"/>
      <c r="C49"/>
      <c r="E49"/>
      <c r="F49"/>
      <c r="H49"/>
      <c r="I49"/>
      <c r="J49"/>
      <c r="K49"/>
      <c r="L49"/>
      <c r="M49"/>
      <c r="N49"/>
      <c r="P49" s="74">
        <v>42243</v>
      </c>
      <c r="Q49" s="126" t="s">
        <v>528</v>
      </c>
      <c r="R49" s="70">
        <v>314635.32</v>
      </c>
      <c r="S49" s="146">
        <v>42251</v>
      </c>
      <c r="T49" s="274">
        <v>314635.32</v>
      </c>
      <c r="U49" s="77">
        <f t="shared" si="0"/>
        <v>0</v>
      </c>
      <c r="Y49" s="121"/>
      <c r="Z49" s="161"/>
      <c r="AA49" s="121"/>
      <c r="AB49" s="119">
        <v>3214470</v>
      </c>
      <c r="AC49" s="118">
        <v>40000</v>
      </c>
      <c r="AD49" s="120">
        <v>42221</v>
      </c>
    </row>
    <row r="50" spans="2:31" ht="16.5" customHeight="1" x14ac:dyDescent="0.25">
      <c r="B50"/>
      <c r="C50"/>
      <c r="E50"/>
      <c r="F50"/>
      <c r="H50"/>
      <c r="I50"/>
      <c r="J50"/>
      <c r="K50"/>
      <c r="L50"/>
      <c r="M50"/>
      <c r="N50"/>
      <c r="P50" s="74">
        <v>42244</v>
      </c>
      <c r="Q50" s="126" t="s">
        <v>507</v>
      </c>
      <c r="R50" s="70">
        <v>16610</v>
      </c>
      <c r="S50" s="146">
        <v>42250</v>
      </c>
      <c r="T50" s="274">
        <v>16610</v>
      </c>
      <c r="U50" s="77">
        <f t="shared" si="0"/>
        <v>0</v>
      </c>
      <c r="Y50" s="121"/>
      <c r="Z50" s="161"/>
      <c r="AA50" s="121"/>
      <c r="AB50" s="119">
        <v>3214472</v>
      </c>
      <c r="AC50" s="118">
        <v>40000</v>
      </c>
      <c r="AD50" s="120">
        <v>42221</v>
      </c>
    </row>
    <row r="51" spans="2:31" ht="16.5" thickBot="1" x14ac:dyDescent="0.3">
      <c r="B51"/>
      <c r="C51"/>
      <c r="E51"/>
      <c r="F51"/>
      <c r="H51" s="437"/>
      <c r="I51" s="437"/>
      <c r="J51" s="329"/>
      <c r="K51" s="330"/>
      <c r="L51"/>
      <c r="M51"/>
      <c r="N51"/>
      <c r="P51" s="74">
        <v>42244</v>
      </c>
      <c r="Q51" s="126" t="s">
        <v>508</v>
      </c>
      <c r="R51" s="70">
        <v>70625.600000000006</v>
      </c>
      <c r="S51" s="146">
        <v>42250</v>
      </c>
      <c r="T51" s="274">
        <v>70625.600000000006</v>
      </c>
      <c r="U51" s="77">
        <f t="shared" si="0"/>
        <v>0</v>
      </c>
      <c r="Y51" s="183"/>
      <c r="Z51" s="163"/>
      <c r="AA51" s="163"/>
      <c r="AB51" s="351"/>
      <c r="AC51" s="138">
        <v>0</v>
      </c>
      <c r="AD51" s="232"/>
    </row>
    <row r="52" spans="2:31" x14ac:dyDescent="0.25">
      <c r="B52"/>
      <c r="C52"/>
      <c r="E52"/>
      <c r="F52"/>
      <c r="H52"/>
      <c r="I52"/>
      <c r="J52"/>
      <c r="K52"/>
      <c r="L52"/>
      <c r="M52"/>
      <c r="N52"/>
      <c r="P52" s="74">
        <v>42245</v>
      </c>
      <c r="Q52" s="126" t="s">
        <v>509</v>
      </c>
      <c r="R52" s="70">
        <v>29530.7</v>
      </c>
      <c r="S52" s="146">
        <v>42250</v>
      </c>
      <c r="T52" s="274">
        <v>29530.7</v>
      </c>
      <c r="U52" s="77">
        <f t="shared" si="0"/>
        <v>0</v>
      </c>
      <c r="Y52" s="197" t="s">
        <v>153</v>
      </c>
      <c r="Z52" s="200">
        <f>SUM(Z4:Z51)</f>
        <v>2099319.5</v>
      </c>
      <c r="AA52" s="271"/>
      <c r="AB52" s="199" t="s">
        <v>153</v>
      </c>
      <c r="AC52" s="200">
        <f>SUM(AC4:AC51)</f>
        <v>2099319.5</v>
      </c>
      <c r="AD52" s="229"/>
    </row>
    <row r="53" spans="2:31" ht="15" x14ac:dyDescent="0.25">
      <c r="B53"/>
      <c r="C53"/>
      <c r="E53"/>
      <c r="F53"/>
      <c r="H53"/>
      <c r="I53"/>
      <c r="J53"/>
      <c r="K53"/>
      <c r="L53"/>
      <c r="M53"/>
      <c r="N53"/>
      <c r="P53" s="74">
        <v>42245</v>
      </c>
      <c r="Q53" s="126" t="s">
        <v>510</v>
      </c>
      <c r="R53" s="70">
        <v>120834.5</v>
      </c>
      <c r="S53" s="146">
        <v>42250</v>
      </c>
      <c r="T53" s="274">
        <v>120834.5</v>
      </c>
      <c r="U53" s="77">
        <f t="shared" si="0"/>
        <v>0</v>
      </c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/>
      <c r="P54" s="74">
        <v>42247</v>
      </c>
      <c r="Q54" s="126" t="s">
        <v>511</v>
      </c>
      <c r="R54" s="70">
        <v>10081.5</v>
      </c>
      <c r="S54" s="146">
        <v>42250</v>
      </c>
      <c r="T54" s="274">
        <v>10081.5</v>
      </c>
      <c r="U54" s="77">
        <f t="shared" si="0"/>
        <v>0</v>
      </c>
    </row>
    <row r="55" spans="2:31" thickBot="1" x14ac:dyDescent="0.3">
      <c r="B55"/>
      <c r="C55"/>
      <c r="E55"/>
      <c r="F55"/>
      <c r="H55"/>
      <c r="I55"/>
      <c r="J55"/>
      <c r="K55"/>
      <c r="L55"/>
      <c r="M55"/>
      <c r="N55"/>
      <c r="P55" s="74">
        <v>42247</v>
      </c>
      <c r="Q55" s="126" t="s">
        <v>512</v>
      </c>
      <c r="R55" s="70">
        <v>59670.2</v>
      </c>
      <c r="S55" s="146">
        <v>42250</v>
      </c>
      <c r="T55" s="274">
        <v>59670.2</v>
      </c>
      <c r="U55" s="77">
        <f t="shared" si="0"/>
        <v>0</v>
      </c>
    </row>
    <row r="56" spans="2:31" ht="19.5" thickBot="1" x14ac:dyDescent="0.35">
      <c r="B56"/>
      <c r="C56"/>
      <c r="E56"/>
      <c r="F56"/>
      <c r="H56"/>
      <c r="I56"/>
      <c r="J56"/>
      <c r="K56"/>
      <c r="L56"/>
      <c r="M56"/>
      <c r="N56"/>
      <c r="P56" s="74">
        <v>42247</v>
      </c>
      <c r="Q56" s="126" t="s">
        <v>513</v>
      </c>
      <c r="R56" s="70">
        <v>4609.6000000000004</v>
      </c>
      <c r="S56" s="146">
        <v>42250</v>
      </c>
      <c r="T56" s="274">
        <v>4609.6000000000004</v>
      </c>
      <c r="U56" s="77">
        <f t="shared" si="0"/>
        <v>0</v>
      </c>
      <c r="Y56" s="435">
        <v>1</v>
      </c>
      <c r="Z56" s="96" t="s">
        <v>124</v>
      </c>
      <c r="AA56" s="96"/>
      <c r="AB56" s="97"/>
      <c r="AC56" s="367">
        <v>42238</v>
      </c>
      <c r="AD56" s="229"/>
    </row>
    <row r="57" spans="2:31" ht="16.5" thickBot="1" x14ac:dyDescent="0.3">
      <c r="B57"/>
      <c r="C57"/>
      <c r="E57"/>
      <c r="F57"/>
      <c r="H57"/>
      <c r="I57"/>
      <c r="J57"/>
      <c r="K57"/>
      <c r="L57"/>
      <c r="M57"/>
      <c r="N57"/>
      <c r="P57" s="74">
        <v>42247</v>
      </c>
      <c r="Q57" s="126" t="s">
        <v>514</v>
      </c>
      <c r="R57" s="70">
        <v>29480</v>
      </c>
      <c r="S57" s="146">
        <v>42250</v>
      </c>
      <c r="T57" s="274">
        <v>29480</v>
      </c>
      <c r="U57" s="77">
        <f t="shared" si="0"/>
        <v>0</v>
      </c>
      <c r="Y57" s="436"/>
      <c r="Z57" s="100"/>
      <c r="AA57" s="100"/>
      <c r="AB57" s="101"/>
      <c r="AC57" s="102"/>
      <c r="AD57" s="229"/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/>
      <c r="Q58" s="126"/>
      <c r="R58" s="70"/>
      <c r="S58" s="146"/>
      <c r="T58" s="274"/>
      <c r="U58" s="77">
        <f t="shared" si="0"/>
        <v>0</v>
      </c>
      <c r="Y58" s="104" t="s">
        <v>126</v>
      </c>
      <c r="Z58" s="100" t="s">
        <v>127</v>
      </c>
      <c r="AA58" s="100"/>
      <c r="AB58" s="101" t="s">
        <v>128</v>
      </c>
      <c r="AC58" s="102" t="s">
        <v>129</v>
      </c>
      <c r="AD58" s="229"/>
    </row>
    <row r="59" spans="2:31" x14ac:dyDescent="0.25">
      <c r="B59"/>
      <c r="C59"/>
      <c r="E59"/>
      <c r="F59"/>
      <c r="H59"/>
      <c r="I59"/>
      <c r="J59"/>
      <c r="K59"/>
      <c r="L59"/>
      <c r="M59"/>
      <c r="N59"/>
      <c r="P59" s="74"/>
      <c r="Q59" s="126"/>
      <c r="R59" s="70"/>
      <c r="S59" s="146"/>
      <c r="T59" s="275"/>
      <c r="U59" s="77">
        <f t="shared" si="0"/>
        <v>0</v>
      </c>
      <c r="Y59" s="105" t="s">
        <v>460</v>
      </c>
      <c r="Z59" s="106">
        <v>2754.86</v>
      </c>
      <c r="AA59" s="106"/>
      <c r="AB59" s="186" t="s">
        <v>470</v>
      </c>
      <c r="AC59" s="187">
        <v>6909</v>
      </c>
      <c r="AD59" s="230">
        <v>42231</v>
      </c>
      <c r="AE59" s="82">
        <v>42214</v>
      </c>
    </row>
    <row r="60" spans="2:31" x14ac:dyDescent="0.25">
      <c r="B60"/>
      <c r="C60"/>
      <c r="E60"/>
      <c r="F60"/>
      <c r="H60"/>
      <c r="I60"/>
      <c r="J60"/>
      <c r="K60"/>
      <c r="L60"/>
      <c r="M60"/>
      <c r="N60"/>
      <c r="P60" s="74"/>
      <c r="Q60" s="126"/>
      <c r="R60" s="70"/>
      <c r="S60" s="146"/>
      <c r="T60" s="246"/>
      <c r="U60" s="77">
        <f t="shared" si="0"/>
        <v>0</v>
      </c>
      <c r="Y60" s="126" t="s">
        <v>458</v>
      </c>
      <c r="Z60" s="70">
        <v>5490.6</v>
      </c>
      <c r="AA60" s="111"/>
      <c r="AB60" s="186">
        <v>3214469</v>
      </c>
      <c r="AC60" s="187">
        <v>23110</v>
      </c>
      <c r="AD60" s="230">
        <v>42221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74"/>
      <c r="Q61" s="126"/>
      <c r="R61" s="70"/>
      <c r="S61" s="71"/>
      <c r="T61" s="213"/>
      <c r="U61" s="77">
        <f t="shared" si="0"/>
        <v>0</v>
      </c>
      <c r="Y61" s="126" t="s">
        <v>462</v>
      </c>
      <c r="Z61" s="70">
        <v>14092.6</v>
      </c>
      <c r="AA61" s="111"/>
      <c r="AB61" s="186">
        <v>3214467</v>
      </c>
      <c r="AC61" s="187">
        <v>52000</v>
      </c>
      <c r="AD61" s="230">
        <v>42222</v>
      </c>
    </row>
    <row r="62" spans="2:31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31"/>
      <c r="T62" s="85"/>
      <c r="U62" s="77">
        <f t="shared" si="0"/>
        <v>0</v>
      </c>
      <c r="Y62" s="126" t="s">
        <v>478</v>
      </c>
      <c r="Z62" s="70">
        <v>313191.14</v>
      </c>
      <c r="AA62" s="111"/>
      <c r="AB62" s="186">
        <v>3214466</v>
      </c>
      <c r="AC62" s="187">
        <v>46521.5</v>
      </c>
      <c r="AD62" s="230">
        <v>42222</v>
      </c>
    </row>
    <row r="63" spans="2:31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131"/>
      <c r="T63" s="85"/>
      <c r="U63" s="77">
        <f t="shared" si="0"/>
        <v>0</v>
      </c>
      <c r="Y63" s="126" t="s">
        <v>479</v>
      </c>
      <c r="Z63" s="70">
        <v>259148.84</v>
      </c>
      <c r="AA63" s="111"/>
      <c r="AB63" s="186">
        <v>3214462</v>
      </c>
      <c r="AC63" s="187">
        <v>30000</v>
      </c>
      <c r="AD63" s="230">
        <v>42223</v>
      </c>
    </row>
    <row r="64" spans="2:31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472</v>
      </c>
      <c r="Z64" s="70">
        <v>13166</v>
      </c>
      <c r="AA64" s="190"/>
      <c r="AB64" s="186">
        <v>3214461</v>
      </c>
      <c r="AC64" s="187">
        <v>35504</v>
      </c>
      <c r="AD64" s="230">
        <v>42223</v>
      </c>
    </row>
    <row r="65" spans="2:31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473</v>
      </c>
      <c r="Z65" s="70">
        <v>60972.800000000003</v>
      </c>
      <c r="AA65" s="226"/>
      <c r="AB65" s="186">
        <v>3214465</v>
      </c>
      <c r="AC65" s="187">
        <v>30000</v>
      </c>
      <c r="AD65" s="230">
        <v>42223</v>
      </c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ref="U66:U70" si="4">R66-T66</f>
        <v>0</v>
      </c>
      <c r="Y66" s="126" t="s">
        <v>474</v>
      </c>
      <c r="Z66" s="70">
        <v>17756.8</v>
      </c>
      <c r="AA66" s="111"/>
      <c r="AB66" s="192">
        <v>3214464</v>
      </c>
      <c r="AC66" s="193">
        <v>45000</v>
      </c>
      <c r="AD66" s="230">
        <v>42224</v>
      </c>
      <c r="AE66" s="82">
        <v>42223</v>
      </c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4"/>
        <v>0</v>
      </c>
      <c r="Y67" s="126" t="s">
        <v>475</v>
      </c>
      <c r="Z67" s="70">
        <v>12152</v>
      </c>
      <c r="AA67" s="111"/>
      <c r="AB67" s="192">
        <v>3214468</v>
      </c>
      <c r="AC67" s="193">
        <v>55000</v>
      </c>
      <c r="AD67" s="230">
        <v>42224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si="4"/>
        <v>0</v>
      </c>
      <c r="Y68" s="126" t="s">
        <v>476</v>
      </c>
      <c r="Z68" s="129">
        <v>157594.85999999999</v>
      </c>
      <c r="AA68" s="111" t="s">
        <v>165</v>
      </c>
      <c r="AB68" s="192">
        <v>3214463</v>
      </c>
      <c r="AC68" s="193">
        <v>27972</v>
      </c>
      <c r="AD68" s="230">
        <v>42224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/>
      <c r="Z69" s="70"/>
      <c r="AA69" s="111"/>
      <c r="AB69" s="192">
        <v>3214460</v>
      </c>
      <c r="AC69" s="193">
        <v>30000</v>
      </c>
      <c r="AD69" s="230">
        <v>42225</v>
      </c>
    </row>
    <row r="70" spans="2:31" thickBot="1" x14ac:dyDescent="0.3">
      <c r="B70"/>
      <c r="C70"/>
      <c r="E70"/>
      <c r="F70"/>
      <c r="H70"/>
      <c r="I70"/>
      <c r="J70"/>
      <c r="K70"/>
      <c r="L70"/>
      <c r="M70"/>
      <c r="N70"/>
      <c r="P70" s="23"/>
      <c r="Q70" s="142"/>
      <c r="R70" s="133"/>
      <c r="S70" s="142"/>
      <c r="T70" s="143"/>
      <c r="U70" s="134">
        <f t="shared" si="4"/>
        <v>0</v>
      </c>
      <c r="Y70" s="126"/>
      <c r="Z70" s="70"/>
      <c r="AA70" s="226"/>
      <c r="AB70" s="192">
        <v>3214459</v>
      </c>
      <c r="AC70" s="193">
        <v>16771.5</v>
      </c>
      <c r="AD70" s="230">
        <v>42225</v>
      </c>
    </row>
    <row r="71" spans="2:31" ht="16.5" thickTop="1" x14ac:dyDescent="0.25">
      <c r="B71"/>
      <c r="C71"/>
      <c r="E71"/>
      <c r="F71"/>
      <c r="H71"/>
      <c r="I71"/>
      <c r="J71"/>
      <c r="K71"/>
      <c r="L71"/>
      <c r="M71"/>
      <c r="N71"/>
      <c r="P71"/>
      <c r="Q71"/>
      <c r="R71" s="132">
        <f>SUM(R4:R70)</f>
        <v>4217579.4600000009</v>
      </c>
      <c r="S71" s="132"/>
      <c r="T71" s="144">
        <f t="shared" ref="T71" si="5">SUM(T4:T70)</f>
        <v>4217579.4600000009</v>
      </c>
      <c r="U71" s="144">
        <f>SUM(U4:U70)</f>
        <v>0</v>
      </c>
      <c r="Y71" s="126"/>
      <c r="Z71" s="70"/>
      <c r="AA71" s="226"/>
      <c r="AB71" s="192" t="s">
        <v>470</v>
      </c>
      <c r="AC71" s="193">
        <v>50000</v>
      </c>
      <c r="AD71" s="230">
        <v>42227</v>
      </c>
      <c r="AE71" s="82">
        <v>42226</v>
      </c>
    </row>
    <row r="72" spans="2:31" ht="15" x14ac:dyDescent="0.25">
      <c r="B72"/>
      <c r="C72"/>
      <c r="E72"/>
      <c r="F72"/>
      <c r="H72"/>
      <c r="I72"/>
      <c r="J72"/>
      <c r="K72"/>
      <c r="L72"/>
      <c r="M72"/>
      <c r="N72"/>
      <c r="P72" s="8"/>
      <c r="Q72" s="8"/>
      <c r="R72" s="8"/>
      <c r="S72" s="8"/>
      <c r="T72" s="145"/>
      <c r="U72" s="145"/>
      <c r="V72" s="8"/>
      <c r="Y72" s="350"/>
      <c r="Z72" s="70"/>
      <c r="AA72" s="226"/>
      <c r="AB72" s="192">
        <v>3214457</v>
      </c>
      <c r="AC72" s="193">
        <v>63500</v>
      </c>
      <c r="AD72" s="230">
        <v>42226</v>
      </c>
    </row>
    <row r="73" spans="2:31" x14ac:dyDescent="0.25">
      <c r="B73"/>
      <c r="C73"/>
      <c r="E73"/>
      <c r="F73"/>
      <c r="H73"/>
      <c r="I73"/>
      <c r="J73"/>
      <c r="K73"/>
      <c r="L73"/>
      <c r="M73"/>
      <c r="N73"/>
      <c r="Y73" s="126"/>
      <c r="Z73" s="70"/>
      <c r="AA73" s="226"/>
      <c r="AB73" s="251">
        <v>3214456</v>
      </c>
      <c r="AC73" s="193">
        <v>37416</v>
      </c>
      <c r="AD73" s="230">
        <v>42226</v>
      </c>
    </row>
    <row r="74" spans="2:31" x14ac:dyDescent="0.25">
      <c r="B74"/>
      <c r="C74"/>
      <c r="E74"/>
      <c r="F74"/>
      <c r="H74"/>
      <c r="I74"/>
      <c r="J74"/>
      <c r="K74"/>
      <c r="L74"/>
      <c r="M74"/>
      <c r="N74"/>
      <c r="Y74" s="126"/>
      <c r="Z74" s="70"/>
      <c r="AA74" s="226"/>
      <c r="AB74" s="192" t="s">
        <v>470</v>
      </c>
      <c r="AC74" s="193">
        <v>8052</v>
      </c>
      <c r="AD74" s="230">
        <v>42224</v>
      </c>
      <c r="AE74" s="82">
        <v>42227</v>
      </c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/>
      <c r="Z75" s="70"/>
      <c r="AA75" s="244"/>
      <c r="AB75" s="192">
        <v>3214454</v>
      </c>
      <c r="AC75" s="193">
        <v>45000</v>
      </c>
      <c r="AD75" s="230">
        <v>42227</v>
      </c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/>
      <c r="Z76" s="70"/>
      <c r="AA76" s="226"/>
      <c r="AB76" s="192">
        <v>3214455</v>
      </c>
      <c r="AC76" s="193">
        <v>35169</v>
      </c>
      <c r="AD76" s="230">
        <v>42227</v>
      </c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/>
      <c r="Z77" s="70"/>
      <c r="AA77" s="226"/>
      <c r="AB77" s="192">
        <v>3214453</v>
      </c>
      <c r="AC77" s="193">
        <v>65000</v>
      </c>
      <c r="AD77" s="230">
        <v>42228</v>
      </c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/>
      <c r="Z78" s="70"/>
      <c r="AA78" s="226"/>
      <c r="AB78" s="251">
        <v>3214452</v>
      </c>
      <c r="AC78" s="193">
        <v>29332</v>
      </c>
      <c r="AD78" s="230">
        <v>42228</v>
      </c>
    </row>
    <row r="79" spans="2:31" ht="15" x14ac:dyDescent="0.25">
      <c r="B79"/>
      <c r="C79"/>
      <c r="E79"/>
      <c r="F79"/>
      <c r="H79"/>
      <c r="I79"/>
      <c r="J79"/>
      <c r="K79"/>
      <c r="L79"/>
      <c r="M79"/>
      <c r="N79"/>
      <c r="P79"/>
      <c r="Q79"/>
      <c r="S79"/>
      <c r="T79" s="23"/>
      <c r="Y79" s="126"/>
      <c r="Z79" s="70"/>
      <c r="AA79" s="226"/>
      <c r="AB79" s="192">
        <v>3214451</v>
      </c>
      <c r="AC79" s="193">
        <v>72000</v>
      </c>
      <c r="AD79" s="230">
        <v>42229</v>
      </c>
    </row>
    <row r="80" spans="2:31" ht="15" x14ac:dyDescent="0.25">
      <c r="B80"/>
      <c r="C80"/>
      <c r="E80"/>
      <c r="F80"/>
      <c r="H80"/>
      <c r="I80"/>
      <c r="J80"/>
      <c r="K80"/>
      <c r="L80"/>
      <c r="M80"/>
      <c r="N80"/>
      <c r="P80"/>
      <c r="Q80"/>
      <c r="S80"/>
      <c r="T80" s="23"/>
      <c r="Y80" s="126"/>
      <c r="Z80" s="70"/>
      <c r="AA80" s="226"/>
      <c r="AB80" s="192">
        <v>3214449</v>
      </c>
      <c r="AC80" s="193">
        <v>35000</v>
      </c>
      <c r="AD80" s="230">
        <v>42229</v>
      </c>
    </row>
    <row r="81" spans="2:31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/>
      <c r="Z81" s="70"/>
      <c r="AA81" s="226"/>
      <c r="AB81" s="251">
        <v>17063.5</v>
      </c>
      <c r="AC81" s="193">
        <v>17063.5</v>
      </c>
      <c r="AD81" s="230">
        <v>42229</v>
      </c>
    </row>
    <row r="82" spans="2:31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/>
      <c r="Z82" s="70"/>
      <c r="AA82" s="244"/>
      <c r="AB82" s="251"/>
      <c r="AC82" s="193"/>
      <c r="AD82" s="230"/>
    </row>
    <row r="83" spans="2:31" ht="16.5" thickBot="1" x14ac:dyDescent="0.3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83"/>
      <c r="Z83" s="163"/>
      <c r="AA83" s="163"/>
      <c r="AB83" s="351"/>
      <c r="AC83" s="138">
        <v>0</v>
      </c>
      <c r="AD83" s="232"/>
    </row>
    <row r="84" spans="2:31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97" t="s">
        <v>153</v>
      </c>
      <c r="Z84" s="200">
        <f>SUM(Z59:Z83)</f>
        <v>856320.50000000012</v>
      </c>
      <c r="AA84" s="271"/>
      <c r="AB84" s="199" t="s">
        <v>153</v>
      </c>
      <c r="AC84" s="200">
        <f>SUM(AC59:AC83)</f>
        <v>856320.5</v>
      </c>
      <c r="AD84" s="229"/>
    </row>
    <row r="85" spans="2:31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</row>
    <row r="86" spans="2:31" thickBot="1" x14ac:dyDescent="0.3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</row>
    <row r="87" spans="2:31" ht="19.5" thickBot="1" x14ac:dyDescent="0.3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435">
        <v>1</v>
      </c>
      <c r="Z87" s="96" t="s">
        <v>124</v>
      </c>
      <c r="AA87" s="96"/>
      <c r="AB87" s="97"/>
      <c r="AC87" s="369">
        <v>42242</v>
      </c>
      <c r="AD87" s="229"/>
    </row>
    <row r="88" spans="2:31" ht="16.5" thickBot="1" x14ac:dyDescent="0.3">
      <c r="B88"/>
      <c r="C88"/>
      <c r="E88"/>
      <c r="F88"/>
      <c r="H88"/>
      <c r="I88"/>
      <c r="J88"/>
      <c r="K88"/>
      <c r="L88"/>
      <c r="M88"/>
      <c r="N88"/>
      <c r="P88"/>
      <c r="Q88"/>
      <c r="S88"/>
      <c r="T88" s="23"/>
      <c r="Y88" s="436"/>
      <c r="Z88" s="100"/>
      <c r="AA88" s="100"/>
      <c r="AB88" s="101"/>
      <c r="AC88" s="102"/>
      <c r="AD88" s="229"/>
    </row>
    <row r="89" spans="2:31" x14ac:dyDescent="0.25">
      <c r="B89"/>
      <c r="C89"/>
      <c r="E89"/>
      <c r="F89"/>
      <c r="H89"/>
      <c r="I89"/>
      <c r="J89"/>
      <c r="K89"/>
      <c r="L89"/>
      <c r="M89"/>
      <c r="N89"/>
      <c r="P89"/>
      <c r="Q89"/>
      <c r="S89"/>
      <c r="T89" s="23"/>
      <c r="Y89" s="104" t="s">
        <v>126</v>
      </c>
      <c r="Z89" s="100" t="s">
        <v>127</v>
      </c>
      <c r="AA89" s="100"/>
      <c r="AB89" s="101" t="s">
        <v>128</v>
      </c>
      <c r="AC89" s="102" t="s">
        <v>129</v>
      </c>
      <c r="AD89" s="229"/>
    </row>
    <row r="90" spans="2:31" x14ac:dyDescent="0.25">
      <c r="B90"/>
      <c r="C90"/>
      <c r="E90"/>
      <c r="F90"/>
      <c r="H90"/>
      <c r="I90"/>
      <c r="J90"/>
      <c r="K90"/>
      <c r="L90"/>
      <c r="M90"/>
      <c r="N90"/>
      <c r="P90"/>
      <c r="Q90"/>
      <c r="S90"/>
      <c r="T90" s="23"/>
      <c r="Y90" s="370" t="s">
        <v>476</v>
      </c>
      <c r="Z90" s="106">
        <v>15682.74</v>
      </c>
      <c r="AA90" s="106"/>
      <c r="AB90" s="186" t="s">
        <v>470</v>
      </c>
      <c r="AC90" s="187">
        <v>1492</v>
      </c>
      <c r="AD90" s="230">
        <v>42229</v>
      </c>
      <c r="AE90" s="82">
        <v>42230</v>
      </c>
    </row>
    <row r="91" spans="2:31" x14ac:dyDescent="0.25">
      <c r="B91"/>
      <c r="C91"/>
      <c r="E91"/>
      <c r="F91"/>
      <c r="H91"/>
      <c r="I91"/>
      <c r="J91"/>
      <c r="K91"/>
      <c r="L91"/>
      <c r="M91"/>
      <c r="N91"/>
      <c r="P91"/>
      <c r="Q91"/>
      <c r="S91"/>
      <c r="T91" s="23"/>
      <c r="Y91" s="126" t="s">
        <v>477</v>
      </c>
      <c r="Z91" s="70">
        <v>141257.70000000001</v>
      </c>
      <c r="AA91" s="111"/>
      <c r="AB91" s="186">
        <v>3214448</v>
      </c>
      <c r="AC91" s="187">
        <v>35000</v>
      </c>
      <c r="AD91" s="230">
        <v>42230</v>
      </c>
    </row>
    <row r="92" spans="2:31" x14ac:dyDescent="0.25">
      <c r="B92"/>
      <c r="C92"/>
      <c r="E92"/>
      <c r="F92"/>
      <c r="H92"/>
      <c r="I92"/>
      <c r="J92"/>
      <c r="K92"/>
      <c r="L92"/>
      <c r="M92"/>
      <c r="N92"/>
      <c r="P92"/>
      <c r="Q92"/>
      <c r="S92"/>
      <c r="T92" s="23"/>
      <c r="Y92" s="126" t="s">
        <v>480</v>
      </c>
      <c r="Z92" s="70">
        <v>10595.8</v>
      </c>
      <c r="AA92" s="111"/>
      <c r="AB92" s="186">
        <v>3214447</v>
      </c>
      <c r="AC92" s="187">
        <v>55000</v>
      </c>
      <c r="AD92" s="230">
        <v>42230</v>
      </c>
    </row>
    <row r="93" spans="2:31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Y93" s="126" t="s">
        <v>491</v>
      </c>
      <c r="Z93" s="70">
        <v>350914.06</v>
      </c>
      <c r="AA93" s="111"/>
      <c r="AB93" s="186">
        <v>3214446</v>
      </c>
      <c r="AC93" s="187">
        <v>43000</v>
      </c>
      <c r="AD93" s="230">
        <v>42230</v>
      </c>
    </row>
    <row r="94" spans="2:31" x14ac:dyDescent="0.25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Y94" s="126" t="s">
        <v>492</v>
      </c>
      <c r="Z94" s="70">
        <v>235442.94</v>
      </c>
      <c r="AA94" s="111"/>
      <c r="AB94" s="186">
        <v>3214444</v>
      </c>
      <c r="AC94" s="187">
        <v>23842</v>
      </c>
      <c r="AD94" s="230">
        <v>42231</v>
      </c>
    </row>
    <row r="95" spans="2:31" x14ac:dyDescent="0.25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Y95" s="126" t="s">
        <v>481</v>
      </c>
      <c r="Z95" s="70">
        <v>652.79999999999995</v>
      </c>
      <c r="AA95" s="190"/>
      <c r="AB95" s="186">
        <v>813143</v>
      </c>
      <c r="AC95" s="187">
        <v>31320</v>
      </c>
      <c r="AD95" s="230">
        <v>42230</v>
      </c>
      <c r="AE95" s="82">
        <v>42231</v>
      </c>
    </row>
    <row r="96" spans="2:31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  <c r="Y96" s="126" t="s">
        <v>482</v>
      </c>
      <c r="Z96" s="70">
        <v>19521</v>
      </c>
      <c r="AA96" s="226"/>
      <c r="AB96" s="186">
        <v>3214445</v>
      </c>
      <c r="AC96" s="187">
        <v>60000</v>
      </c>
      <c r="AD96" s="230">
        <v>42231</v>
      </c>
    </row>
    <row r="97" spans="2:31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  <c r="Y97" s="126" t="s">
        <v>483</v>
      </c>
      <c r="Z97" s="70">
        <v>18319.2</v>
      </c>
      <c r="AA97" s="111"/>
      <c r="AB97" s="192">
        <v>3214442</v>
      </c>
      <c r="AC97" s="193">
        <v>21504.5</v>
      </c>
      <c r="AD97" s="230">
        <v>42231</v>
      </c>
    </row>
    <row r="98" spans="2:31" ht="15" x14ac:dyDescent="0.25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  <c r="Y98" s="126" t="s">
        <v>493</v>
      </c>
      <c r="Z98" s="70">
        <v>22943.7</v>
      </c>
      <c r="AA98" s="111"/>
      <c r="AB98" s="192" t="s">
        <v>470</v>
      </c>
      <c r="AC98" s="193">
        <v>9000</v>
      </c>
      <c r="AD98" s="230">
        <v>42231</v>
      </c>
      <c r="AE98" s="82">
        <v>42232</v>
      </c>
    </row>
    <row r="99" spans="2:31" ht="15" x14ac:dyDescent="0.2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126" t="s">
        <v>494</v>
      </c>
      <c r="Z99" s="70">
        <v>238455.16</v>
      </c>
      <c r="AA99" s="111" t="s">
        <v>165</v>
      </c>
      <c r="AB99" s="192" t="s">
        <v>470</v>
      </c>
      <c r="AC99" s="193">
        <v>3636</v>
      </c>
      <c r="AD99" s="230">
        <v>42231</v>
      </c>
      <c r="AE99" s="82">
        <v>42232</v>
      </c>
    </row>
    <row r="100" spans="2:31" ht="15" x14ac:dyDescent="0.25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126" t="s">
        <v>495</v>
      </c>
      <c r="Z100" s="70">
        <v>3447.6</v>
      </c>
      <c r="AA100" s="111"/>
      <c r="AB100" s="192">
        <v>813147</v>
      </c>
      <c r="AC100" s="193">
        <v>26410</v>
      </c>
      <c r="AD100" s="230">
        <v>42231</v>
      </c>
      <c r="AE100" s="82">
        <v>42232</v>
      </c>
    </row>
    <row r="101" spans="2:31" ht="15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26" t="s">
        <v>496</v>
      </c>
      <c r="Z101" s="70">
        <v>14515.5</v>
      </c>
      <c r="AA101" s="226"/>
      <c r="AB101" s="192">
        <v>3214441</v>
      </c>
      <c r="AC101" s="193">
        <v>33000</v>
      </c>
      <c r="AD101" s="230">
        <v>42232</v>
      </c>
    </row>
    <row r="102" spans="2:31" ht="15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26" t="s">
        <v>497</v>
      </c>
      <c r="Z102" s="70">
        <v>23691.8</v>
      </c>
      <c r="AA102" s="226"/>
      <c r="AB102" s="192">
        <v>3214440</v>
      </c>
      <c r="AC102" s="193">
        <v>40000</v>
      </c>
      <c r="AD102" s="230">
        <v>42232</v>
      </c>
    </row>
    <row r="103" spans="2:31" ht="15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350"/>
      <c r="Z103" s="70"/>
      <c r="AA103" s="226"/>
      <c r="AB103" s="192">
        <v>3214439</v>
      </c>
      <c r="AC103" s="193">
        <v>23804</v>
      </c>
      <c r="AD103" s="230">
        <v>42232</v>
      </c>
    </row>
    <row r="104" spans="2:31" ht="15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U104"/>
      <c r="Y104" s="126"/>
      <c r="Z104" s="70"/>
      <c r="AA104" s="226"/>
      <c r="AB104" s="251" t="s">
        <v>470</v>
      </c>
      <c r="AC104" s="193">
        <v>58000</v>
      </c>
      <c r="AD104" s="230">
        <v>42234</v>
      </c>
      <c r="AE104" s="82">
        <v>42233</v>
      </c>
    </row>
    <row r="105" spans="2:31" ht="15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U105"/>
      <c r="Y105" s="126"/>
      <c r="Z105" s="70"/>
      <c r="AA105" s="226"/>
      <c r="AB105" s="192">
        <v>3214438</v>
      </c>
      <c r="AC105" s="193">
        <v>30000</v>
      </c>
      <c r="AD105" s="230">
        <v>42233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U106"/>
      <c r="Y106" s="126"/>
      <c r="Z106" s="70"/>
      <c r="AA106" s="244"/>
      <c r="AB106" s="192">
        <v>3214437</v>
      </c>
      <c r="AC106" s="193">
        <v>52000</v>
      </c>
      <c r="AD106" s="230">
        <v>42233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U107"/>
      <c r="Y107" s="126"/>
      <c r="Z107" s="70"/>
      <c r="AA107" s="226"/>
      <c r="AB107" s="192">
        <v>3214443</v>
      </c>
      <c r="AC107" s="193">
        <v>30000</v>
      </c>
      <c r="AD107" s="230">
        <v>42233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U108"/>
      <c r="Y108" s="126"/>
      <c r="Z108" s="70"/>
      <c r="AA108" s="226"/>
      <c r="AB108" s="192">
        <v>3214435</v>
      </c>
      <c r="AC108" s="193">
        <v>31001.5</v>
      </c>
      <c r="AD108" s="230">
        <v>42233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U109"/>
      <c r="Y109" s="126"/>
      <c r="Z109" s="70"/>
      <c r="AA109" s="226"/>
      <c r="AB109" s="192" t="s">
        <v>470</v>
      </c>
      <c r="AC109" s="193">
        <v>14390</v>
      </c>
      <c r="AD109" s="230">
        <v>42234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U110"/>
      <c r="Y110" s="126"/>
      <c r="Z110" s="70"/>
      <c r="AA110" s="226"/>
      <c r="AB110" s="192" t="s">
        <v>470</v>
      </c>
      <c r="AC110" s="193">
        <v>16655</v>
      </c>
      <c r="AD110" s="230">
        <v>42234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U111"/>
      <c r="Y111" s="126"/>
      <c r="Z111" s="70"/>
      <c r="AA111" s="226"/>
      <c r="AB111" s="192">
        <v>3214436</v>
      </c>
      <c r="AC111" s="193">
        <v>65000</v>
      </c>
      <c r="AD111" s="230">
        <v>42234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U112"/>
      <c r="Y112" s="126"/>
      <c r="Z112" s="70"/>
      <c r="AA112" s="226"/>
      <c r="AB112" s="192">
        <v>3214433</v>
      </c>
      <c r="AC112" s="193">
        <v>40000</v>
      </c>
      <c r="AD112" s="230">
        <v>42234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U113"/>
      <c r="Y113" s="126"/>
      <c r="Z113" s="70"/>
      <c r="AA113" s="226"/>
      <c r="AB113" s="192">
        <v>3214434</v>
      </c>
      <c r="AC113" s="193">
        <v>22650</v>
      </c>
      <c r="AD113" s="230">
        <v>42234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U114"/>
      <c r="Y114" s="126"/>
      <c r="Z114" s="70"/>
      <c r="AA114" s="226"/>
      <c r="AB114" s="251">
        <v>3214432</v>
      </c>
      <c r="AC114" s="193">
        <v>30000</v>
      </c>
      <c r="AD114" s="230">
        <v>42235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U115"/>
      <c r="Y115" s="126"/>
      <c r="Z115" s="70"/>
      <c r="AA115" s="226"/>
      <c r="AB115" s="192">
        <v>3214431</v>
      </c>
      <c r="AC115" s="193">
        <v>40000</v>
      </c>
      <c r="AD115" s="230">
        <v>42235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U116"/>
      <c r="Y116" s="126"/>
      <c r="Z116" s="70"/>
      <c r="AA116" s="226"/>
      <c r="AB116" s="192">
        <v>3214430</v>
      </c>
      <c r="AC116" s="193">
        <v>34690</v>
      </c>
      <c r="AD116" s="230">
        <v>42235</v>
      </c>
    </row>
    <row r="117" spans="2:30" ht="15" x14ac:dyDescent="0.25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U117"/>
      <c r="Y117" s="126"/>
      <c r="Z117" s="70"/>
      <c r="AA117" s="226"/>
      <c r="AB117" s="192">
        <v>3214427</v>
      </c>
      <c r="AC117" s="193">
        <v>38773</v>
      </c>
      <c r="AD117" s="230">
        <v>42236</v>
      </c>
    </row>
    <row r="118" spans="2:30" ht="15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U118"/>
      <c r="Y118" s="126"/>
      <c r="Z118" s="70"/>
      <c r="AA118" s="226"/>
      <c r="AB118" s="192">
        <v>3214428</v>
      </c>
      <c r="AC118" s="193">
        <v>20000</v>
      </c>
      <c r="AD118" s="230">
        <v>42236</v>
      </c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  <c r="U119"/>
      <c r="Y119" s="126"/>
      <c r="Z119" s="70"/>
      <c r="AA119" s="226"/>
      <c r="AB119" s="192">
        <v>3214429</v>
      </c>
      <c r="AC119" s="193">
        <v>50000</v>
      </c>
      <c r="AD119" s="230">
        <v>42236</v>
      </c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  <c r="U120"/>
      <c r="Y120" s="126"/>
      <c r="Z120" s="70"/>
      <c r="AA120" s="226"/>
      <c r="AB120" s="251" t="s">
        <v>470</v>
      </c>
      <c r="AC120" s="193">
        <v>23832</v>
      </c>
      <c r="AD120" s="230">
        <v>42237</v>
      </c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  <c r="U121"/>
      <c r="Y121" s="126"/>
      <c r="Z121" s="70"/>
      <c r="AA121" s="226"/>
      <c r="AB121" s="251">
        <v>3245162</v>
      </c>
      <c r="AC121" s="193">
        <v>25000</v>
      </c>
      <c r="AD121" s="230">
        <v>42237</v>
      </c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  <c r="U122"/>
      <c r="Y122" s="126"/>
      <c r="Z122" s="70"/>
      <c r="AA122" s="244"/>
      <c r="AB122" s="251">
        <v>3214426</v>
      </c>
      <c r="AC122" s="193">
        <v>37000</v>
      </c>
      <c r="AD122" s="230">
        <v>42237</v>
      </c>
    </row>
    <row r="123" spans="2:30" ht="16.5" thickBot="1" x14ac:dyDescent="0.3">
      <c r="Y123" s="183"/>
      <c r="Z123" s="163"/>
      <c r="AA123" s="163"/>
      <c r="AB123" s="351">
        <v>3214425</v>
      </c>
      <c r="AC123" s="138">
        <v>29440</v>
      </c>
      <c r="AD123" s="232">
        <v>42237</v>
      </c>
    </row>
    <row r="124" spans="2:30" x14ac:dyDescent="0.25">
      <c r="Y124" s="197" t="s">
        <v>153</v>
      </c>
      <c r="Z124" s="200">
        <f>SUM(Z90:Z123)</f>
        <v>1095440</v>
      </c>
      <c r="AA124" s="271"/>
      <c r="AB124" s="199" t="s">
        <v>153</v>
      </c>
      <c r="AC124" s="200">
        <f>SUM(AC90:AC123)</f>
        <v>1095440</v>
      </c>
      <c r="AD124" s="229"/>
    </row>
  </sheetData>
  <sortState ref="P43:T57">
    <sortCondition ref="Q43:Q57"/>
  </sortState>
  <mergeCells count="13">
    <mergeCell ref="Y87:Y88"/>
    <mergeCell ref="Y56:Y57"/>
    <mergeCell ref="Y1:Y2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1.1023622047244095" right="0.31496062992125984" top="0.15748031496062992" bottom="0.15748031496062992" header="0.31496062992125984" footer="0.31496062992125984"/>
  <pageSetup scale="8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122"/>
  <sheetViews>
    <sheetView topLeftCell="G1" workbookViewId="0">
      <selection activeCell="W10" sqref="W10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7" max="27" width="14.7109375" customWidth="1"/>
    <col min="29" max="29" width="13" customWidth="1"/>
    <col min="30" max="30" width="19.5703125" bestFit="1" customWidth="1"/>
  </cols>
  <sheetData>
    <row r="1" spans="1:32" ht="24" customHeight="1" thickBot="1" x14ac:dyDescent="0.4">
      <c r="C1" s="400" t="s">
        <v>515</v>
      </c>
      <c r="D1" s="400"/>
      <c r="E1" s="400"/>
      <c r="F1" s="400"/>
      <c r="G1" s="400"/>
      <c r="H1" s="400"/>
      <c r="I1" s="400"/>
      <c r="J1" s="400"/>
      <c r="Z1" s="435">
        <v>1</v>
      </c>
      <c r="AA1" s="96" t="s">
        <v>124</v>
      </c>
      <c r="AB1" s="96"/>
      <c r="AC1" s="97"/>
      <c r="AD1" s="373">
        <v>42250</v>
      </c>
      <c r="AE1" s="229"/>
    </row>
    <row r="2" spans="1:32" ht="19.5" customHeight="1" thickBot="1" x14ac:dyDescent="0.35">
      <c r="C2" s="174" t="s">
        <v>0</v>
      </c>
      <c r="E2" s="33"/>
      <c r="F2" s="33"/>
      <c r="R2" s="96" t="s">
        <v>310</v>
      </c>
      <c r="Z2" s="436"/>
      <c r="AA2" s="100"/>
      <c r="AB2" s="100"/>
      <c r="AC2" s="101"/>
      <c r="AD2" s="102"/>
      <c r="AE2" s="229"/>
    </row>
    <row r="3" spans="1:32" ht="32.25" thickTop="1" thickBot="1" x14ac:dyDescent="0.35">
      <c r="A3" s="9" t="s">
        <v>2</v>
      </c>
      <c r="B3" s="42"/>
      <c r="C3" s="175">
        <v>0</v>
      </c>
      <c r="D3" s="2"/>
      <c r="E3" s="409" t="s">
        <v>13</v>
      </c>
      <c r="F3" s="410"/>
      <c r="I3" s="411" t="s">
        <v>4</v>
      </c>
      <c r="J3" s="412"/>
      <c r="K3" s="413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Z3" s="104" t="s">
        <v>126</v>
      </c>
      <c r="AA3" s="100" t="s">
        <v>127</v>
      </c>
      <c r="AB3" s="100"/>
      <c r="AC3" s="101" t="s">
        <v>128</v>
      </c>
      <c r="AD3" s="102" t="s">
        <v>129</v>
      </c>
      <c r="AE3" s="229"/>
    </row>
    <row r="4" spans="1:32" ht="16.5" thickTop="1" x14ac:dyDescent="0.25">
      <c r="B4" s="43"/>
      <c r="C4" s="176"/>
      <c r="D4" s="83"/>
      <c r="E4" s="224"/>
      <c r="F4" s="28"/>
      <c r="G4" s="23"/>
      <c r="H4" s="46"/>
      <c r="I4" s="29"/>
      <c r="J4" s="48"/>
      <c r="K4" s="49"/>
      <c r="L4" s="89"/>
      <c r="M4" s="89"/>
      <c r="N4" s="89"/>
      <c r="P4" s="74">
        <v>42248</v>
      </c>
      <c r="Q4" s="372" t="s">
        <v>516</v>
      </c>
      <c r="R4" s="70">
        <v>28977</v>
      </c>
      <c r="S4" s="71">
        <v>42250</v>
      </c>
      <c r="T4" s="70">
        <v>28977</v>
      </c>
      <c r="U4" s="170">
        <f t="shared" ref="U4:U67" si="0">R4-T4</f>
        <v>0</v>
      </c>
      <c r="V4" s="73"/>
      <c r="Z4" s="370" t="s">
        <v>494</v>
      </c>
      <c r="AA4" s="106">
        <v>55512.84</v>
      </c>
      <c r="AB4" s="106"/>
      <c r="AC4" s="186">
        <v>3245161</v>
      </c>
      <c r="AD4" s="187">
        <v>45000</v>
      </c>
      <c r="AE4" s="230">
        <v>42237</v>
      </c>
    </row>
    <row r="5" spans="1:32" x14ac:dyDescent="0.25">
      <c r="B5" s="43"/>
      <c r="C5" s="176"/>
      <c r="D5" s="363"/>
      <c r="E5" s="225"/>
      <c r="F5" s="28"/>
      <c r="G5" s="20"/>
      <c r="H5" s="47"/>
      <c r="I5" s="29"/>
      <c r="J5" s="50" t="s">
        <v>5</v>
      </c>
      <c r="K5" s="34">
        <v>0</v>
      </c>
      <c r="L5" s="89"/>
      <c r="M5" s="89"/>
      <c r="N5" s="89"/>
      <c r="P5" s="74">
        <v>42249</v>
      </c>
      <c r="Q5" s="126" t="s">
        <v>517</v>
      </c>
      <c r="R5" s="70">
        <v>13896.3</v>
      </c>
      <c r="S5" s="128" t="s">
        <v>531</v>
      </c>
      <c r="T5" s="70">
        <f>2617.56+11278.74</f>
        <v>13896.3</v>
      </c>
      <c r="U5" s="72">
        <f t="shared" si="0"/>
        <v>0</v>
      </c>
      <c r="V5" s="75"/>
      <c r="Z5" s="126" t="s">
        <v>504</v>
      </c>
      <c r="AA5" s="70">
        <v>38108</v>
      </c>
      <c r="AB5" s="111"/>
      <c r="AC5" s="186">
        <v>3245160</v>
      </c>
      <c r="AD5" s="187">
        <v>35000</v>
      </c>
      <c r="AE5" s="230">
        <v>42238</v>
      </c>
    </row>
    <row r="6" spans="1:32" x14ac:dyDescent="0.25">
      <c r="B6" s="43"/>
      <c r="C6" s="176"/>
      <c r="D6" s="363"/>
      <c r="E6" s="225"/>
      <c r="F6" s="28"/>
      <c r="G6" s="23"/>
      <c r="H6" s="47"/>
      <c r="I6" s="29"/>
      <c r="J6" s="260" t="s">
        <v>498</v>
      </c>
      <c r="K6" s="34">
        <v>0</v>
      </c>
      <c r="L6" s="89"/>
      <c r="M6" s="89"/>
      <c r="N6" s="89"/>
      <c r="P6" s="74"/>
      <c r="Q6" s="126" t="s">
        <v>530</v>
      </c>
      <c r="R6" s="70">
        <v>11761.2</v>
      </c>
      <c r="S6" s="71">
        <v>42251</v>
      </c>
      <c r="T6" s="366">
        <v>11558.72</v>
      </c>
      <c r="U6" s="381">
        <f t="shared" si="0"/>
        <v>202.48000000000138</v>
      </c>
      <c r="V6" s="76"/>
      <c r="Z6" s="126" t="s">
        <v>505</v>
      </c>
      <c r="AA6" s="70">
        <v>14144</v>
      </c>
      <c r="AB6" s="111"/>
      <c r="AC6" s="186">
        <v>3245158</v>
      </c>
      <c r="AD6" s="187">
        <v>30000</v>
      </c>
      <c r="AE6" s="230">
        <v>42238</v>
      </c>
    </row>
    <row r="7" spans="1:32" x14ac:dyDescent="0.25">
      <c r="B7" s="43"/>
      <c r="C7" s="176"/>
      <c r="D7" s="363"/>
      <c r="E7" s="225"/>
      <c r="F7" s="28"/>
      <c r="G7" s="23"/>
      <c r="H7" s="47"/>
      <c r="I7" s="29"/>
      <c r="J7" s="50" t="s">
        <v>6</v>
      </c>
      <c r="K7" s="34">
        <v>28750</v>
      </c>
      <c r="L7" s="89"/>
      <c r="M7" s="89"/>
      <c r="N7" s="89"/>
      <c r="P7" s="74"/>
      <c r="Q7" s="126" t="s">
        <v>532</v>
      </c>
      <c r="R7" s="70">
        <v>22393.8</v>
      </c>
      <c r="S7" s="71"/>
      <c r="T7" s="70"/>
      <c r="U7" s="77">
        <f t="shared" si="0"/>
        <v>22393.8</v>
      </c>
      <c r="V7" s="76"/>
      <c r="Z7" s="126" t="s">
        <v>506</v>
      </c>
      <c r="AA7" s="70">
        <v>25258</v>
      </c>
      <c r="AB7" s="111"/>
      <c r="AC7" s="186">
        <v>3245159</v>
      </c>
      <c r="AD7" s="187">
        <v>21251.5</v>
      </c>
      <c r="AE7" s="230">
        <v>42238</v>
      </c>
    </row>
    <row r="8" spans="1:32" x14ac:dyDescent="0.25">
      <c r="B8" s="43"/>
      <c r="C8" s="176"/>
      <c r="D8" s="363"/>
      <c r="E8" s="225"/>
      <c r="F8" s="28"/>
      <c r="G8" s="23"/>
      <c r="H8" s="47"/>
      <c r="I8" s="29"/>
      <c r="J8" s="50" t="s">
        <v>463</v>
      </c>
      <c r="K8" s="28">
        <v>0</v>
      </c>
      <c r="L8" s="89"/>
      <c r="M8" s="89"/>
      <c r="N8" s="89"/>
      <c r="P8" s="74"/>
      <c r="Q8" s="126" t="s">
        <v>533</v>
      </c>
      <c r="R8" s="70">
        <v>119372.82</v>
      </c>
      <c r="S8" s="71"/>
      <c r="T8" s="70"/>
      <c r="U8" s="72">
        <f t="shared" si="0"/>
        <v>119372.82</v>
      </c>
      <c r="V8" s="76"/>
      <c r="Z8" s="126" t="s">
        <v>507</v>
      </c>
      <c r="AA8" s="70">
        <v>16610</v>
      </c>
      <c r="AB8" s="111"/>
      <c r="AC8" s="186">
        <v>3245156</v>
      </c>
      <c r="AD8" s="187">
        <v>50000</v>
      </c>
      <c r="AE8" s="230">
        <v>42239</v>
      </c>
    </row>
    <row r="9" spans="1:32" x14ac:dyDescent="0.25">
      <c r="B9" s="43"/>
      <c r="C9" s="176"/>
      <c r="D9" s="363"/>
      <c r="E9" s="225"/>
      <c r="F9" s="28"/>
      <c r="G9" s="23"/>
      <c r="H9" s="47"/>
      <c r="I9" s="29"/>
      <c r="J9" s="50" t="s">
        <v>464</v>
      </c>
      <c r="K9" s="28">
        <v>0</v>
      </c>
      <c r="L9" s="89"/>
      <c r="M9" s="89"/>
      <c r="N9" s="89"/>
      <c r="P9" s="74"/>
      <c r="Q9" s="126" t="s">
        <v>534</v>
      </c>
      <c r="R9" s="70">
        <v>57050.5</v>
      </c>
      <c r="S9" s="71"/>
      <c r="T9" s="70"/>
      <c r="U9" s="77">
        <f t="shared" si="0"/>
        <v>57050.5</v>
      </c>
      <c r="V9" s="76"/>
      <c r="Z9" s="126" t="s">
        <v>508</v>
      </c>
      <c r="AA9" s="70">
        <v>70625.600000000006</v>
      </c>
      <c r="AB9" s="190"/>
      <c r="AC9" s="186">
        <v>3245157</v>
      </c>
      <c r="AD9" s="187">
        <v>25783</v>
      </c>
      <c r="AE9" s="230">
        <v>42239</v>
      </c>
    </row>
    <row r="10" spans="1:32" x14ac:dyDescent="0.25">
      <c r="A10" s="21"/>
      <c r="B10" s="43"/>
      <c r="C10" s="176"/>
      <c r="D10" s="363"/>
      <c r="E10" s="225"/>
      <c r="F10" s="28"/>
      <c r="G10" s="23"/>
      <c r="H10" s="47"/>
      <c r="I10" s="29"/>
      <c r="J10" s="50" t="s">
        <v>465</v>
      </c>
      <c r="K10" s="28">
        <v>0</v>
      </c>
      <c r="L10" s="89"/>
      <c r="M10" s="89"/>
      <c r="N10" s="89"/>
      <c r="P10" s="74"/>
      <c r="Q10" s="126" t="s">
        <v>535</v>
      </c>
      <c r="R10" s="70">
        <v>9051.9</v>
      </c>
      <c r="S10" s="71"/>
      <c r="T10" s="70"/>
      <c r="U10" s="77">
        <f t="shared" si="0"/>
        <v>9051.9</v>
      </c>
      <c r="V10" s="76"/>
      <c r="Z10" s="126" t="s">
        <v>509</v>
      </c>
      <c r="AA10" s="70">
        <v>29530.7</v>
      </c>
      <c r="AB10" s="226"/>
      <c r="AC10" s="186" t="s">
        <v>470</v>
      </c>
      <c r="AD10" s="187">
        <v>6058</v>
      </c>
      <c r="AE10" s="230">
        <v>42238</v>
      </c>
      <c r="AF10" s="82">
        <v>42240</v>
      </c>
    </row>
    <row r="11" spans="1:32" ht="15" x14ac:dyDescent="0.25">
      <c r="B11" s="43"/>
      <c r="C11" s="176"/>
      <c r="D11" s="363"/>
      <c r="E11" s="225"/>
      <c r="F11" s="28"/>
      <c r="G11" s="23"/>
      <c r="H11" s="47"/>
      <c r="I11" s="29"/>
      <c r="J11" s="50" t="s">
        <v>466</v>
      </c>
      <c r="K11" s="28">
        <v>0</v>
      </c>
      <c r="L11" s="89"/>
      <c r="M11" s="89"/>
      <c r="N11" s="89"/>
      <c r="P11" s="74"/>
      <c r="Q11" s="126" t="s">
        <v>536</v>
      </c>
      <c r="R11" s="70">
        <v>21477</v>
      </c>
      <c r="S11" s="71"/>
      <c r="T11" s="70"/>
      <c r="U11" s="77">
        <f t="shared" si="0"/>
        <v>21477</v>
      </c>
      <c r="V11" s="76"/>
      <c r="Z11" s="126" t="s">
        <v>510</v>
      </c>
      <c r="AA11" s="70">
        <v>120834.5</v>
      </c>
      <c r="AB11" s="111"/>
      <c r="AC11" s="192">
        <v>3245155</v>
      </c>
      <c r="AD11" s="193">
        <v>68000</v>
      </c>
      <c r="AE11" s="230">
        <v>42240</v>
      </c>
    </row>
    <row r="12" spans="1:32" ht="15" x14ac:dyDescent="0.25">
      <c r="A12" s="13"/>
      <c r="B12" s="43"/>
      <c r="C12" s="176"/>
      <c r="D12" s="24"/>
      <c r="E12" s="225"/>
      <c r="F12" s="28"/>
      <c r="G12" s="23"/>
      <c r="H12" s="47"/>
      <c r="I12" s="29"/>
      <c r="J12" s="50" t="s">
        <v>283</v>
      </c>
      <c r="K12" s="28">
        <v>0</v>
      </c>
      <c r="L12" s="89"/>
      <c r="M12" s="89"/>
      <c r="N12" s="89"/>
      <c r="P12" s="74"/>
      <c r="Q12" s="126" t="s">
        <v>537</v>
      </c>
      <c r="R12" s="70">
        <v>296559.25</v>
      </c>
      <c r="S12" s="71"/>
      <c r="T12" s="70"/>
      <c r="U12" s="77">
        <f t="shared" si="0"/>
        <v>296559.25</v>
      </c>
      <c r="V12" s="76"/>
      <c r="Z12" s="126" t="s">
        <v>511</v>
      </c>
      <c r="AA12" s="70">
        <v>10081.5</v>
      </c>
      <c r="AB12" s="111"/>
      <c r="AC12" s="192">
        <v>3245154</v>
      </c>
      <c r="AD12" s="193">
        <v>54000</v>
      </c>
      <c r="AE12" s="230">
        <v>42240</v>
      </c>
    </row>
    <row r="13" spans="1:32" ht="15" x14ac:dyDescent="0.25">
      <c r="A13" s="13"/>
      <c r="B13" s="43"/>
      <c r="C13" s="176"/>
      <c r="D13" s="291"/>
      <c r="E13" s="225"/>
      <c r="F13" s="28"/>
      <c r="G13" s="23"/>
      <c r="H13" s="47"/>
      <c r="I13" s="29"/>
      <c r="J13" s="51" t="s">
        <v>292</v>
      </c>
      <c r="K13" s="28">
        <v>0</v>
      </c>
      <c r="L13" s="89"/>
      <c r="M13" s="89"/>
      <c r="N13" s="89"/>
      <c r="P13" s="74"/>
      <c r="Q13" s="126"/>
      <c r="R13" s="70"/>
      <c r="S13" s="71"/>
      <c r="T13" s="70"/>
      <c r="U13" s="77">
        <f t="shared" si="0"/>
        <v>0</v>
      </c>
      <c r="V13" s="73"/>
      <c r="Z13" s="126" t="s">
        <v>512</v>
      </c>
      <c r="AA13" s="70">
        <v>59670.2</v>
      </c>
      <c r="AB13" s="111"/>
      <c r="AC13" s="192">
        <v>3245150</v>
      </c>
      <c r="AD13" s="193">
        <v>50000</v>
      </c>
      <c r="AE13" s="230">
        <v>42240</v>
      </c>
    </row>
    <row r="14" spans="1:32" ht="15" x14ac:dyDescent="0.25">
      <c r="B14" s="43"/>
      <c r="C14" s="176"/>
      <c r="D14" s="24"/>
      <c r="E14" s="225"/>
      <c r="F14" s="28"/>
      <c r="G14" s="23"/>
      <c r="H14" s="47"/>
      <c r="I14" s="29"/>
      <c r="J14" s="335"/>
      <c r="K14" s="28">
        <v>0</v>
      </c>
      <c r="L14" s="89"/>
      <c r="M14" s="89"/>
      <c r="N14" s="89"/>
      <c r="P14" s="74"/>
      <c r="Q14" s="126"/>
      <c r="R14" s="70"/>
      <c r="S14" s="71"/>
      <c r="T14" s="70"/>
      <c r="U14" s="77">
        <f t="shared" si="0"/>
        <v>0</v>
      </c>
      <c r="V14" s="73"/>
      <c r="Z14" s="126" t="s">
        <v>513</v>
      </c>
      <c r="AA14" s="70">
        <v>4609.6000000000004</v>
      </c>
      <c r="AB14" s="111"/>
      <c r="AC14" s="192">
        <v>3245152</v>
      </c>
      <c r="AD14" s="193">
        <v>50000</v>
      </c>
      <c r="AE14" s="230">
        <v>42240</v>
      </c>
    </row>
    <row r="15" spans="1:32" ht="15" x14ac:dyDescent="0.25">
      <c r="A15" s="13"/>
      <c r="B15" s="43"/>
      <c r="C15" s="176"/>
      <c r="D15" s="24"/>
      <c r="E15" s="225"/>
      <c r="F15" s="28"/>
      <c r="G15" s="23"/>
      <c r="H15" s="47"/>
      <c r="I15" s="29"/>
      <c r="J15" s="57"/>
      <c r="K15" s="28">
        <v>0</v>
      </c>
      <c r="L15" s="89"/>
      <c r="M15" s="89"/>
      <c r="N15" s="89"/>
      <c r="P15" s="74"/>
      <c r="Q15" s="126"/>
      <c r="R15" s="70"/>
      <c r="S15" s="71"/>
      <c r="T15" s="70"/>
      <c r="U15" s="77">
        <f t="shared" si="0"/>
        <v>0</v>
      </c>
      <c r="V15" s="73"/>
      <c r="Z15" s="126" t="s">
        <v>514</v>
      </c>
      <c r="AA15" s="70">
        <v>29480</v>
      </c>
      <c r="AB15" s="226"/>
      <c r="AC15" s="192">
        <v>3245153</v>
      </c>
      <c r="AD15" s="193">
        <v>30967</v>
      </c>
      <c r="AE15" s="230">
        <v>42240</v>
      </c>
    </row>
    <row r="16" spans="1:32" ht="15" x14ac:dyDescent="0.25">
      <c r="A16" s="13"/>
      <c r="B16" s="43"/>
      <c r="C16" s="176"/>
      <c r="D16" s="24"/>
      <c r="E16" s="225"/>
      <c r="F16" s="28"/>
      <c r="G16" s="23"/>
      <c r="H16" s="47"/>
      <c r="I16" s="29"/>
      <c r="J16" s="50"/>
      <c r="K16" s="28">
        <v>0</v>
      </c>
      <c r="L16" s="89"/>
      <c r="M16" s="89"/>
      <c r="N16" s="89"/>
      <c r="P16" s="74"/>
      <c r="Q16" s="126"/>
      <c r="R16" s="70"/>
      <c r="S16" s="71"/>
      <c r="T16" s="70"/>
      <c r="U16" s="77">
        <f t="shared" si="0"/>
        <v>0</v>
      </c>
      <c r="Z16" s="372" t="s">
        <v>516</v>
      </c>
      <c r="AA16" s="70">
        <v>28977</v>
      </c>
      <c r="AB16" s="226"/>
      <c r="AC16" s="192">
        <v>3245151</v>
      </c>
      <c r="AD16" s="193">
        <v>40000</v>
      </c>
      <c r="AE16" s="230">
        <v>42241</v>
      </c>
    </row>
    <row r="17" spans="1:32" ht="15" x14ac:dyDescent="0.25">
      <c r="A17" s="13"/>
      <c r="B17" s="43"/>
      <c r="C17" s="176"/>
      <c r="D17" s="24"/>
      <c r="E17" s="225"/>
      <c r="F17" s="28"/>
      <c r="G17" s="23"/>
      <c r="H17" s="47"/>
      <c r="I17" s="29"/>
      <c r="J17" s="50"/>
      <c r="K17" s="28">
        <v>0</v>
      </c>
      <c r="L17" s="89"/>
      <c r="M17" s="89"/>
      <c r="N17" s="89"/>
      <c r="P17" s="74"/>
      <c r="Q17" s="126"/>
      <c r="R17" s="70"/>
      <c r="S17" s="71"/>
      <c r="T17" s="70"/>
      <c r="U17" s="77">
        <f t="shared" si="0"/>
        <v>0</v>
      </c>
      <c r="Z17" s="126" t="s">
        <v>517</v>
      </c>
      <c r="AA17" s="70">
        <v>2617.56</v>
      </c>
      <c r="AB17" s="244" t="s">
        <v>137</v>
      </c>
      <c r="AC17" s="192"/>
      <c r="AD17" s="193">
        <v>0</v>
      </c>
      <c r="AE17" s="230"/>
    </row>
    <row r="18" spans="1:32" thickBot="1" x14ac:dyDescent="0.3">
      <c r="B18" s="43"/>
      <c r="C18" s="176"/>
      <c r="D18" s="24"/>
      <c r="E18" s="225"/>
      <c r="F18" s="28"/>
      <c r="G18" s="23"/>
      <c r="H18" s="47"/>
      <c r="I18" s="29"/>
      <c r="J18" s="51"/>
      <c r="K18" s="34">
        <v>0</v>
      </c>
      <c r="L18" s="89"/>
      <c r="M18" s="89"/>
      <c r="N18" s="89"/>
      <c r="P18" s="74"/>
      <c r="Q18" s="126"/>
      <c r="R18" s="70"/>
      <c r="S18" s="71"/>
      <c r="T18" s="70"/>
      <c r="U18" s="77">
        <f t="shared" si="0"/>
        <v>0</v>
      </c>
      <c r="Z18" s="374"/>
      <c r="AA18" s="375">
        <v>0</v>
      </c>
      <c r="AB18" s="376"/>
      <c r="AC18" s="377"/>
      <c r="AD18" s="378">
        <v>0</v>
      </c>
      <c r="AE18" s="379"/>
      <c r="AF18" s="82"/>
    </row>
    <row r="19" spans="1:32" ht="16.5" thickTop="1" x14ac:dyDescent="0.25">
      <c r="A19" s="13"/>
      <c r="B19" s="43"/>
      <c r="C19" s="176"/>
      <c r="D19" s="24"/>
      <c r="E19" s="225"/>
      <c r="F19" s="28"/>
      <c r="G19" s="23"/>
      <c r="H19" s="47"/>
      <c r="I19" s="29"/>
      <c r="J19" s="334"/>
      <c r="K19" s="28">
        <v>0</v>
      </c>
      <c r="L19" s="89"/>
      <c r="M19" s="89"/>
      <c r="N19" s="89"/>
      <c r="P19" s="74"/>
      <c r="Q19" s="126"/>
      <c r="R19" s="70"/>
      <c r="S19" s="71"/>
      <c r="T19" s="70"/>
      <c r="U19" s="77">
        <f t="shared" si="0"/>
        <v>0</v>
      </c>
      <c r="Z19" s="350"/>
      <c r="AA19" s="85">
        <f>SUM(AA4:AA18)</f>
        <v>506059.5</v>
      </c>
      <c r="AB19" s="145"/>
      <c r="AC19" s="204"/>
      <c r="AD19" s="380">
        <f>SUM(AD4:AD18)</f>
        <v>506059.5</v>
      </c>
      <c r="AE19" s="233"/>
      <c r="AF19" s="8"/>
    </row>
    <row r="20" spans="1:32" ht="15" x14ac:dyDescent="0.25">
      <c r="B20" s="43"/>
      <c r="C20" s="176"/>
      <c r="D20" s="24"/>
      <c r="E20" s="225"/>
      <c r="F20" s="28"/>
      <c r="G20" s="23"/>
      <c r="H20" s="47"/>
      <c r="I20" s="29"/>
      <c r="J20" s="334"/>
      <c r="K20" s="28">
        <v>0</v>
      </c>
      <c r="L20" s="89"/>
      <c r="M20" s="89"/>
      <c r="N20" s="89"/>
      <c r="P20" s="74"/>
      <c r="Q20" s="126"/>
      <c r="R20" s="70"/>
      <c r="S20" s="71"/>
      <c r="T20" s="70"/>
      <c r="U20" s="77">
        <f t="shared" si="0"/>
        <v>0</v>
      </c>
      <c r="Z20" s="350"/>
      <c r="AA20" s="85"/>
      <c r="AB20" s="263"/>
      <c r="AC20" s="204"/>
      <c r="AD20" s="205"/>
      <c r="AE20" s="233"/>
      <c r="AF20" s="8"/>
    </row>
    <row r="21" spans="1:32" ht="15" x14ac:dyDescent="0.25">
      <c r="B21" s="43"/>
      <c r="C21" s="176"/>
      <c r="D21" s="59"/>
      <c r="E21" s="225"/>
      <c r="F21" s="28"/>
      <c r="G21" s="23"/>
      <c r="H21" s="47"/>
      <c r="I21" s="29"/>
      <c r="J21" s="50"/>
      <c r="K21" s="34">
        <v>0</v>
      </c>
      <c r="L21" s="89"/>
      <c r="M21" s="89"/>
      <c r="N21" s="89"/>
      <c r="P21" s="74"/>
      <c r="Q21" s="126"/>
      <c r="R21" s="70"/>
      <c r="S21" s="71"/>
      <c r="T21" s="70"/>
      <c r="U21" s="77">
        <f t="shared" si="0"/>
        <v>0</v>
      </c>
      <c r="Z21" s="350"/>
      <c r="AA21" s="85"/>
      <c r="AB21" s="145"/>
      <c r="AC21" s="204"/>
      <c r="AD21" s="205"/>
      <c r="AE21" s="233"/>
      <c r="AF21" s="8"/>
    </row>
    <row r="22" spans="1:32" thickBot="1" x14ac:dyDescent="0.3">
      <c r="B22" s="43"/>
      <c r="C22" s="176"/>
      <c r="D22" s="59"/>
      <c r="E22" s="225"/>
      <c r="F22" s="28"/>
      <c r="G22" s="20"/>
      <c r="H22" s="47"/>
      <c r="I22" s="29"/>
      <c r="J22" s="50"/>
      <c r="K22" s="34">
        <v>0</v>
      </c>
      <c r="L22" s="89"/>
      <c r="M22" s="89"/>
      <c r="N22" s="89"/>
      <c r="P22" s="74"/>
      <c r="Q22" s="126"/>
      <c r="R22" s="70"/>
      <c r="S22" s="71"/>
      <c r="T22" s="70"/>
      <c r="U22" s="77">
        <f t="shared" si="0"/>
        <v>0</v>
      </c>
      <c r="Z22" s="350"/>
      <c r="AA22" s="85"/>
      <c r="AB22" s="145"/>
      <c r="AC22" s="204"/>
      <c r="AD22" s="205"/>
      <c r="AE22" s="233"/>
      <c r="AF22" s="272"/>
    </row>
    <row r="23" spans="1:32" ht="19.5" thickBot="1" x14ac:dyDescent="0.35">
      <c r="A23" s="13"/>
      <c r="B23" s="43"/>
      <c r="C23" s="176"/>
      <c r="D23" s="59"/>
      <c r="E23" s="225"/>
      <c r="F23" s="28"/>
      <c r="G23" s="23"/>
      <c r="H23" s="47"/>
      <c r="I23" s="29"/>
      <c r="J23" s="57"/>
      <c r="K23" s="28">
        <v>0</v>
      </c>
      <c r="L23" s="89"/>
      <c r="M23" s="89"/>
      <c r="N23" s="89"/>
      <c r="P23" s="74"/>
      <c r="Q23" s="126"/>
      <c r="R23" s="70"/>
      <c r="S23" s="71"/>
      <c r="T23" s="70"/>
      <c r="U23" s="77">
        <f t="shared" si="0"/>
        <v>0</v>
      </c>
      <c r="Z23" s="435">
        <v>1</v>
      </c>
      <c r="AA23" s="96" t="s">
        <v>124</v>
      </c>
      <c r="AB23" s="96"/>
      <c r="AC23" s="97"/>
      <c r="AD23" s="388">
        <v>42251</v>
      </c>
      <c r="AE23" s="229"/>
      <c r="AF23" s="272"/>
    </row>
    <row r="24" spans="1:32" ht="16.5" thickBot="1" x14ac:dyDescent="0.3">
      <c r="A24" s="13"/>
      <c r="B24" s="43"/>
      <c r="C24" s="176"/>
      <c r="D24" s="59"/>
      <c r="E24" s="225"/>
      <c r="F24" s="28"/>
      <c r="G24" s="23"/>
      <c r="H24" s="47"/>
      <c r="I24" s="29"/>
      <c r="J24" s="319"/>
      <c r="K24" s="34"/>
      <c r="L24" s="89"/>
      <c r="M24" s="89"/>
      <c r="N24" s="89"/>
      <c r="P24" s="74"/>
      <c r="Q24" s="126"/>
      <c r="R24" s="70"/>
      <c r="S24" s="71"/>
      <c r="T24" s="70"/>
      <c r="U24" s="77">
        <f t="shared" si="0"/>
        <v>0</v>
      </c>
      <c r="Z24" s="436"/>
      <c r="AA24" s="100"/>
      <c r="AB24" s="100"/>
      <c r="AC24" s="101"/>
      <c r="AD24" s="102"/>
      <c r="AE24" s="229"/>
      <c r="AF24" s="8"/>
    </row>
    <row r="25" spans="1:32" ht="16.5" thickBot="1" x14ac:dyDescent="0.3">
      <c r="B25" s="43"/>
      <c r="C25" s="176"/>
      <c r="D25" s="24"/>
      <c r="E25" s="225"/>
      <c r="F25" s="28"/>
      <c r="G25" s="23"/>
      <c r="H25" s="47"/>
      <c r="I25" s="29"/>
      <c r="J25" s="50"/>
      <c r="K25" s="34"/>
      <c r="L25" s="89"/>
      <c r="M25" s="89"/>
      <c r="N25" s="89"/>
      <c r="P25" s="74"/>
      <c r="Q25" s="126"/>
      <c r="R25" s="70"/>
      <c r="S25" s="71"/>
      <c r="T25" s="70"/>
      <c r="U25" s="72">
        <f t="shared" si="0"/>
        <v>0</v>
      </c>
      <c r="Z25" s="302" t="s">
        <v>126</v>
      </c>
      <c r="AA25" s="302" t="s">
        <v>127</v>
      </c>
      <c r="AB25" s="302"/>
      <c r="AC25" s="397" t="s">
        <v>128</v>
      </c>
      <c r="AD25" s="398" t="s">
        <v>129</v>
      </c>
      <c r="AE25" s="399"/>
      <c r="AF25" s="8"/>
    </row>
    <row r="26" spans="1:32" ht="16.5" thickTop="1" x14ac:dyDescent="0.25">
      <c r="B26" s="43"/>
      <c r="C26" s="176"/>
      <c r="D26" s="24"/>
      <c r="E26" s="225"/>
      <c r="F26" s="28"/>
      <c r="G26" s="23"/>
      <c r="H26" s="47"/>
      <c r="I26" s="29"/>
      <c r="J26" s="50"/>
      <c r="K26" s="34"/>
      <c r="L26" s="89"/>
      <c r="M26" s="89"/>
      <c r="N26" s="89"/>
      <c r="P26" s="74"/>
      <c r="Q26" s="126"/>
      <c r="R26" s="70"/>
      <c r="S26" s="71"/>
      <c r="T26" s="70"/>
      <c r="U26" s="77">
        <f t="shared" si="0"/>
        <v>0</v>
      </c>
      <c r="Z26" s="396" t="s">
        <v>527</v>
      </c>
      <c r="AA26" s="298">
        <v>318412.71999999997</v>
      </c>
      <c r="AB26" s="298"/>
      <c r="AC26" s="299">
        <v>3245149</v>
      </c>
      <c r="AD26" s="300">
        <v>34861</v>
      </c>
      <c r="AE26" s="301">
        <v>42241</v>
      </c>
      <c r="AF26" s="8"/>
    </row>
    <row r="27" spans="1:32" x14ac:dyDescent="0.25">
      <c r="B27" s="43"/>
      <c r="C27" s="176"/>
      <c r="D27" s="24"/>
      <c r="E27" s="225"/>
      <c r="F27" s="28"/>
      <c r="G27" s="23"/>
      <c r="H27" s="47"/>
      <c r="I27" s="29"/>
      <c r="J27" s="50"/>
      <c r="K27" s="34"/>
      <c r="L27" s="89"/>
      <c r="M27" s="89"/>
      <c r="N27" s="89"/>
      <c r="P27" s="74"/>
      <c r="Q27" s="126"/>
      <c r="R27" s="70"/>
      <c r="S27" s="71"/>
      <c r="T27" s="70"/>
      <c r="U27" s="77">
        <f t="shared" si="0"/>
        <v>0</v>
      </c>
      <c r="Z27" s="126" t="s">
        <v>528</v>
      </c>
      <c r="AA27" s="70">
        <v>314635.32</v>
      </c>
      <c r="AB27" s="111"/>
      <c r="AC27" s="186" t="s">
        <v>470</v>
      </c>
      <c r="AD27" s="187">
        <v>12854</v>
      </c>
      <c r="AE27" s="230">
        <v>42240</v>
      </c>
      <c r="AF27" s="272">
        <v>42242</v>
      </c>
    </row>
    <row r="28" spans="1:32" x14ac:dyDescent="0.25">
      <c r="B28" s="43"/>
      <c r="C28" s="176"/>
      <c r="D28" s="24"/>
      <c r="E28" s="225"/>
      <c r="F28" s="28"/>
      <c r="G28" s="23"/>
      <c r="H28" s="47"/>
      <c r="I28" s="29"/>
      <c r="J28" s="50"/>
      <c r="K28" s="34"/>
      <c r="L28" s="89"/>
      <c r="M28" s="89"/>
      <c r="N28" s="89"/>
      <c r="P28" s="74"/>
      <c r="Q28" s="126"/>
      <c r="R28" s="70"/>
      <c r="S28" s="71"/>
      <c r="T28" s="70"/>
      <c r="U28" s="77">
        <f t="shared" si="0"/>
        <v>0</v>
      </c>
      <c r="Z28" s="126" t="s">
        <v>517</v>
      </c>
      <c r="AA28" s="70">
        <v>11278.74</v>
      </c>
      <c r="AB28" s="111"/>
      <c r="AC28" s="186" t="s">
        <v>470</v>
      </c>
      <c r="AD28" s="187">
        <v>6057</v>
      </c>
      <c r="AE28" s="230">
        <v>42242</v>
      </c>
      <c r="AF28" s="8"/>
    </row>
    <row r="29" spans="1:32" x14ac:dyDescent="0.25">
      <c r="B29" s="43"/>
      <c r="C29" s="176"/>
      <c r="D29" s="24"/>
      <c r="E29" s="225"/>
      <c r="F29" s="28"/>
      <c r="G29" s="23"/>
      <c r="H29" s="47"/>
      <c r="I29" s="29"/>
      <c r="J29" s="50"/>
      <c r="K29" s="34"/>
      <c r="L29" s="89"/>
      <c r="M29" s="89"/>
      <c r="N29" s="89"/>
      <c r="P29" s="74"/>
      <c r="Q29" s="126"/>
      <c r="R29" s="70"/>
      <c r="S29" s="71"/>
      <c r="T29" s="70"/>
      <c r="U29" s="77">
        <f t="shared" si="0"/>
        <v>0</v>
      </c>
      <c r="Z29" s="126" t="s">
        <v>530</v>
      </c>
      <c r="AA29" s="70">
        <v>11558.72</v>
      </c>
      <c r="AB29" s="111" t="s">
        <v>165</v>
      </c>
      <c r="AC29" s="186">
        <v>3245148</v>
      </c>
      <c r="AD29" s="187">
        <v>70000</v>
      </c>
      <c r="AE29" s="230">
        <v>42242</v>
      </c>
      <c r="AF29" s="8"/>
    </row>
    <row r="30" spans="1:32" x14ac:dyDescent="0.25">
      <c r="B30" s="43"/>
      <c r="C30" s="176"/>
      <c r="D30" s="24"/>
      <c r="E30" s="225"/>
      <c r="F30" s="28"/>
      <c r="G30" s="23"/>
      <c r="H30" s="47"/>
      <c r="I30" s="29"/>
      <c r="J30" s="50"/>
      <c r="K30" s="34"/>
      <c r="L30" s="89"/>
      <c r="M30" s="89"/>
      <c r="N30" s="89"/>
      <c r="P30" s="74"/>
      <c r="Q30" s="126"/>
      <c r="R30" s="70"/>
      <c r="S30" s="71"/>
      <c r="T30" s="70"/>
      <c r="U30" s="77">
        <f t="shared" si="0"/>
        <v>0</v>
      </c>
      <c r="Z30" s="126"/>
      <c r="AA30" s="70"/>
      <c r="AB30" s="111"/>
      <c r="AC30" s="186">
        <v>3245147</v>
      </c>
      <c r="AD30" s="187">
        <v>50150</v>
      </c>
      <c r="AE30" s="230">
        <v>42242</v>
      </c>
      <c r="AF30" s="8"/>
    </row>
    <row r="31" spans="1:32" x14ac:dyDescent="0.25">
      <c r="B31" s="43"/>
      <c r="C31" s="176"/>
      <c r="D31" s="24"/>
      <c r="E31" s="225"/>
      <c r="F31" s="28"/>
      <c r="G31" s="23"/>
      <c r="H31" s="47"/>
      <c r="I31" s="29"/>
      <c r="J31" s="50"/>
      <c r="K31" s="34"/>
      <c r="L31" s="89"/>
      <c r="M31" s="89"/>
      <c r="N31" s="89"/>
      <c r="P31" s="74"/>
      <c r="Q31" s="126"/>
      <c r="R31" s="70"/>
      <c r="S31" s="71"/>
      <c r="T31" s="70"/>
      <c r="U31" s="77">
        <f t="shared" si="0"/>
        <v>0</v>
      </c>
      <c r="Z31" s="126"/>
      <c r="AA31" s="70"/>
      <c r="AB31" s="190"/>
      <c r="AC31" s="186" t="s">
        <v>470</v>
      </c>
      <c r="AD31" s="187">
        <v>15361</v>
      </c>
      <c r="AE31" s="230">
        <v>42242</v>
      </c>
      <c r="AF31" s="272">
        <v>42243</v>
      </c>
    </row>
    <row r="32" spans="1:32" x14ac:dyDescent="0.25">
      <c r="B32" s="43"/>
      <c r="C32" s="176"/>
      <c r="D32" s="25"/>
      <c r="E32" s="225"/>
      <c r="F32" s="28"/>
      <c r="G32" s="23"/>
      <c r="H32" s="47"/>
      <c r="I32" s="29"/>
      <c r="J32" s="50"/>
      <c r="K32" s="34"/>
      <c r="L32" s="89"/>
      <c r="M32" s="89"/>
      <c r="N32" s="89"/>
      <c r="P32" s="74"/>
      <c r="Q32" s="126"/>
      <c r="R32" s="129"/>
      <c r="S32" s="128"/>
      <c r="T32" s="70"/>
      <c r="U32" s="77">
        <f t="shared" si="0"/>
        <v>0</v>
      </c>
      <c r="Z32" s="126"/>
      <c r="AA32" s="70"/>
      <c r="AB32" s="226"/>
      <c r="AC32" s="186" t="s">
        <v>470</v>
      </c>
      <c r="AD32" s="187">
        <v>9592</v>
      </c>
      <c r="AE32" s="230">
        <v>42241</v>
      </c>
      <c r="AF32" s="272">
        <v>42243</v>
      </c>
    </row>
    <row r="33" spans="1:32" ht="15" x14ac:dyDescent="0.25">
      <c r="B33" s="43"/>
      <c r="C33" s="176"/>
      <c r="D33" s="24"/>
      <c r="E33" s="225"/>
      <c r="F33" s="28"/>
      <c r="G33" s="23"/>
      <c r="H33" s="47"/>
      <c r="I33" s="29"/>
      <c r="J33" s="50"/>
      <c r="K33" s="34"/>
      <c r="L33" s="89"/>
      <c r="M33" s="89"/>
      <c r="N33" s="89"/>
      <c r="P33" s="74"/>
      <c r="Q33" s="126"/>
      <c r="R33" s="70"/>
      <c r="S33" s="71"/>
      <c r="T33" s="70"/>
      <c r="U33" s="77">
        <f t="shared" si="0"/>
        <v>0</v>
      </c>
      <c r="Z33" s="126"/>
      <c r="AA33" s="70"/>
      <c r="AB33" s="111"/>
      <c r="AC33" s="192">
        <v>3245146</v>
      </c>
      <c r="AD33" s="193">
        <v>54000</v>
      </c>
      <c r="AE33" s="230">
        <v>42243</v>
      </c>
      <c r="AF33" s="8"/>
    </row>
    <row r="34" spans="1:32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M34" s="89"/>
      <c r="N34" s="89"/>
      <c r="O34" s="82"/>
      <c r="P34" s="74"/>
      <c r="Q34" s="126"/>
      <c r="R34" s="70"/>
      <c r="S34" s="71"/>
      <c r="T34" s="70"/>
      <c r="U34" s="77">
        <f t="shared" si="0"/>
        <v>0</v>
      </c>
      <c r="Z34" s="126"/>
      <c r="AA34" s="70"/>
      <c r="AB34" s="111"/>
      <c r="AC34" s="192">
        <v>3245144</v>
      </c>
      <c r="AD34" s="193">
        <v>50000</v>
      </c>
      <c r="AE34" s="230">
        <v>42243</v>
      </c>
      <c r="AF34" s="8"/>
    </row>
    <row r="35" spans="1:32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74"/>
      <c r="Q35" s="126"/>
      <c r="R35" s="70"/>
      <c r="S35" s="71"/>
      <c r="T35" s="70"/>
      <c r="U35" s="77">
        <f t="shared" si="0"/>
        <v>0</v>
      </c>
      <c r="Z35" s="126"/>
      <c r="AA35" s="70"/>
      <c r="AB35" s="111"/>
      <c r="AC35" s="192">
        <v>3245145</v>
      </c>
      <c r="AD35" s="193">
        <v>27476.5</v>
      </c>
      <c r="AE35" s="230">
        <v>42243</v>
      </c>
      <c r="AF35" s="8"/>
    </row>
    <row r="36" spans="1:32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/>
      <c r="Q36" s="126"/>
      <c r="R36" s="70"/>
      <c r="S36" s="71"/>
      <c r="T36" s="70"/>
      <c r="U36" s="77">
        <f t="shared" si="0"/>
        <v>0</v>
      </c>
      <c r="Z36" s="126"/>
      <c r="AA36" s="70"/>
      <c r="AB36" s="111"/>
      <c r="AC36" s="192">
        <v>3245143</v>
      </c>
      <c r="AD36" s="193">
        <v>83500</v>
      </c>
      <c r="AE36" s="230">
        <v>42244</v>
      </c>
      <c r="AF36" s="8"/>
    </row>
    <row r="37" spans="1:32" ht="15" x14ac:dyDescent="0.25">
      <c r="B37" s="5" t="s">
        <v>1</v>
      </c>
      <c r="C37" s="179">
        <f>SUM(C4:C36)</f>
        <v>0</v>
      </c>
      <c r="D37" s="1"/>
      <c r="E37" s="371" t="s">
        <v>1</v>
      </c>
      <c r="F37" s="7">
        <f>SUM(F4:F36)</f>
        <v>0</v>
      </c>
      <c r="H37" s="4" t="s">
        <v>1</v>
      </c>
      <c r="I37" s="3">
        <f>SUM(I4:I36)</f>
        <v>0</v>
      </c>
      <c r="J37" s="3"/>
      <c r="K37" s="3">
        <f t="shared" ref="K37" si="1">SUM(K4:K36)</f>
        <v>28750</v>
      </c>
      <c r="L37" s="67">
        <f>SUM(L4:L36)</f>
        <v>0</v>
      </c>
      <c r="P37" s="74"/>
      <c r="Q37" s="126"/>
      <c r="R37" s="70"/>
      <c r="S37" s="71"/>
      <c r="T37" s="70"/>
      <c r="U37" s="77">
        <f t="shared" si="0"/>
        <v>0</v>
      </c>
      <c r="Z37" s="126"/>
      <c r="AA37" s="70"/>
      <c r="AB37" s="226"/>
      <c r="AC37" s="192">
        <v>3245142</v>
      </c>
      <c r="AD37" s="193">
        <v>30000</v>
      </c>
      <c r="AE37" s="230">
        <v>42244</v>
      </c>
    </row>
    <row r="38" spans="1:32" ht="15" x14ac:dyDescent="0.25">
      <c r="A38" s="421"/>
      <c r="B38" s="421"/>
      <c r="C38" s="88"/>
      <c r="I38" s="3"/>
      <c r="K38" s="3"/>
      <c r="P38" s="74"/>
      <c r="Q38" s="126"/>
      <c r="R38" s="70"/>
      <c r="S38" s="71"/>
      <c r="T38" s="70"/>
      <c r="U38" s="77">
        <f t="shared" si="0"/>
        <v>0</v>
      </c>
      <c r="Z38" s="372"/>
      <c r="AA38" s="70"/>
      <c r="AB38" s="226"/>
      <c r="AC38" s="192">
        <v>3245141</v>
      </c>
      <c r="AD38" s="193">
        <v>19034</v>
      </c>
      <c r="AE38" s="230">
        <v>42244</v>
      </c>
    </row>
    <row r="39" spans="1:32" x14ac:dyDescent="0.25">
      <c r="A39" s="150"/>
      <c r="B39" s="36"/>
      <c r="C39" s="88"/>
      <c r="D39" s="8"/>
      <c r="E39" s="36"/>
      <c r="F39" s="36"/>
      <c r="H39" s="403" t="s">
        <v>7</v>
      </c>
      <c r="I39" s="404"/>
      <c r="J39" s="401">
        <f>I37+K37</f>
        <v>28750</v>
      </c>
      <c r="K39" s="402"/>
      <c r="L39" s="90"/>
      <c r="M39" s="90"/>
      <c r="N39" s="90"/>
      <c r="P39" s="74"/>
      <c r="Q39" s="126"/>
      <c r="R39" s="70"/>
      <c r="S39" s="71"/>
      <c r="T39" s="70"/>
      <c r="U39" s="77">
        <f t="shared" si="0"/>
        <v>0</v>
      </c>
      <c r="Z39" s="126"/>
      <c r="AA39" s="70"/>
      <c r="AB39" s="244"/>
      <c r="AC39" s="192">
        <v>3245140</v>
      </c>
      <c r="AD39" s="193">
        <v>45000</v>
      </c>
      <c r="AE39" s="230">
        <v>42245</v>
      </c>
    </row>
    <row r="40" spans="1:32" ht="16.5" customHeight="1" x14ac:dyDescent="0.25">
      <c r="A40" s="422"/>
      <c r="B40" s="422"/>
      <c r="C40" s="88"/>
      <c r="D40" s="408" t="s">
        <v>8</v>
      </c>
      <c r="E40" s="408"/>
      <c r="F40" s="17">
        <f>F37-J39-C37</f>
        <v>-28750</v>
      </c>
      <c r="I40" s="14"/>
      <c r="P40" s="74"/>
      <c r="Q40" s="126"/>
      <c r="R40" s="70"/>
      <c r="S40" s="71"/>
      <c r="T40" s="70"/>
      <c r="U40" s="77">
        <f t="shared" si="0"/>
        <v>0</v>
      </c>
      <c r="Z40" s="121"/>
      <c r="AA40" s="121"/>
      <c r="AB40" s="121"/>
      <c r="AC40" s="117">
        <v>3245139</v>
      </c>
      <c r="AD40" s="118">
        <v>50000</v>
      </c>
      <c r="AE40" s="120">
        <v>42245</v>
      </c>
    </row>
    <row r="41" spans="1:32" ht="19.5" customHeight="1" x14ac:dyDescent="0.25">
      <c r="A41" s="8"/>
      <c r="B41" s="36"/>
      <c r="C41" s="88"/>
      <c r="D41" s="8"/>
      <c r="E41" s="36"/>
      <c r="F41" s="17">
        <v>0</v>
      </c>
      <c r="P41" s="74"/>
      <c r="Q41" s="126"/>
      <c r="R41" s="70"/>
      <c r="S41" s="71"/>
      <c r="T41" s="70"/>
      <c r="U41" s="77">
        <f t="shared" si="0"/>
        <v>0</v>
      </c>
      <c r="Z41" s="121"/>
      <c r="AA41" s="121"/>
      <c r="AB41" s="121"/>
      <c r="AC41" s="117">
        <v>3245137</v>
      </c>
      <c r="AD41" s="118">
        <v>40000</v>
      </c>
      <c r="AE41" s="120">
        <v>42245</v>
      </c>
    </row>
    <row r="42" spans="1:32" ht="16.5" customHeight="1" thickBot="1" x14ac:dyDescent="0.3">
      <c r="E42" s="259" t="s">
        <v>146</v>
      </c>
      <c r="F42" s="15">
        <v>0</v>
      </c>
      <c r="I42" s="19" t="s">
        <v>9</v>
      </c>
      <c r="J42" s="56"/>
      <c r="K42" s="15">
        <v>0</v>
      </c>
      <c r="P42" s="74"/>
      <c r="Q42" s="126"/>
      <c r="R42" s="70"/>
      <c r="S42" s="71"/>
      <c r="T42" s="70"/>
      <c r="U42" s="77">
        <f t="shared" si="0"/>
        <v>0</v>
      </c>
      <c r="Z42" s="389"/>
      <c r="AA42" s="130"/>
      <c r="AB42" s="244"/>
      <c r="AC42" s="192">
        <v>3245138</v>
      </c>
      <c r="AD42" s="193">
        <v>58000</v>
      </c>
      <c r="AE42" s="230">
        <v>42245</v>
      </c>
    </row>
    <row r="43" spans="1:32" thickTop="1" x14ac:dyDescent="0.25">
      <c r="E43" s="4" t="s">
        <v>10</v>
      </c>
      <c r="F43" s="3">
        <f>SUM(F40:F42)</f>
        <v>-28750</v>
      </c>
      <c r="K43" s="3">
        <f>F45+K42</f>
        <v>-28750</v>
      </c>
      <c r="P43" s="74"/>
      <c r="Q43" s="126"/>
      <c r="R43" s="70"/>
      <c r="S43" s="71"/>
      <c r="T43" s="70"/>
      <c r="U43" s="77">
        <f t="shared" si="0"/>
        <v>0</v>
      </c>
      <c r="Z43" s="121"/>
      <c r="AA43" s="121"/>
      <c r="AB43" s="121"/>
      <c r="AC43" s="117"/>
      <c r="AD43" s="118">
        <v>0</v>
      </c>
      <c r="AE43" s="120"/>
    </row>
    <row r="44" spans="1:32" ht="17.25" customHeight="1" thickBot="1" x14ac:dyDescent="0.3">
      <c r="D44" s="371" t="s">
        <v>31</v>
      </c>
      <c r="E44" s="371"/>
      <c r="F44" s="18">
        <v>0</v>
      </c>
      <c r="I44" s="4" t="s">
        <v>2</v>
      </c>
      <c r="J44" s="327"/>
      <c r="K44" s="328">
        <v>0</v>
      </c>
      <c r="P44" s="74"/>
      <c r="Q44" s="126"/>
      <c r="R44" s="70"/>
      <c r="S44" s="71"/>
      <c r="T44" s="70"/>
      <c r="U44" s="77">
        <f t="shared" si="0"/>
        <v>0</v>
      </c>
      <c r="Z44" s="391"/>
      <c r="AA44" s="391"/>
      <c r="AB44" s="391"/>
      <c r="AC44" s="392"/>
      <c r="AD44" s="393">
        <v>0</v>
      </c>
      <c r="AE44" s="394"/>
    </row>
    <row r="45" spans="1:32" ht="20.25" thickTop="1" thickBot="1" x14ac:dyDescent="0.35">
      <c r="E45" s="5" t="s">
        <v>11</v>
      </c>
      <c r="F45" s="6">
        <f>F44+F43</f>
        <v>-28750</v>
      </c>
      <c r="I45" s="405" t="s">
        <v>12</v>
      </c>
      <c r="J45" s="406"/>
      <c r="K45" s="93">
        <f>K43+K44</f>
        <v>-28750</v>
      </c>
      <c r="P45" s="74"/>
      <c r="Q45" s="126"/>
      <c r="R45" s="70"/>
      <c r="S45" s="146"/>
      <c r="T45" s="70"/>
      <c r="U45" s="77">
        <f t="shared" si="0"/>
        <v>0</v>
      </c>
      <c r="Z45" s="8"/>
      <c r="AA45" s="290">
        <f t="shared" ref="AA45" si="2">SUM(AA26:AA44)</f>
        <v>655885.5</v>
      </c>
      <c r="AB45" s="395"/>
      <c r="AC45" s="395"/>
      <c r="AD45" s="395">
        <f>SUM(AD26:AD44)</f>
        <v>655885.5</v>
      </c>
      <c r="AE45" s="390"/>
    </row>
    <row r="46" spans="1:32" thickTop="1" x14ac:dyDescent="0.25">
      <c r="P46" s="74"/>
      <c r="Q46" s="126"/>
      <c r="R46" s="70"/>
      <c r="S46" s="146"/>
      <c r="T46" s="70"/>
      <c r="U46" s="77">
        <f t="shared" si="0"/>
        <v>0</v>
      </c>
      <c r="Z46" s="8"/>
      <c r="AA46" s="8"/>
      <c r="AB46" s="8"/>
      <c r="AC46" s="387"/>
      <c r="AD46" s="138"/>
      <c r="AE46" s="390"/>
    </row>
    <row r="47" spans="1:32" ht="15" x14ac:dyDescent="0.25">
      <c r="P47" s="74"/>
      <c r="Q47" s="126"/>
      <c r="R47" s="70"/>
      <c r="S47" s="146"/>
      <c r="T47" s="274"/>
      <c r="U47" s="77">
        <f t="shared" si="0"/>
        <v>0</v>
      </c>
      <c r="Z47" s="8"/>
      <c r="AA47" s="8"/>
      <c r="AB47" s="8"/>
      <c r="AC47" s="387"/>
      <c r="AD47" s="138"/>
      <c r="AE47" s="390"/>
      <c r="AF47" s="82"/>
    </row>
    <row r="48" spans="1:32" ht="15" x14ac:dyDescent="0.25">
      <c r="P48" s="74"/>
      <c r="Q48" s="126"/>
      <c r="R48" s="70"/>
      <c r="S48" s="146"/>
      <c r="T48" s="274"/>
      <c r="U48" s="77">
        <f t="shared" si="0"/>
        <v>0</v>
      </c>
      <c r="Z48" s="8"/>
      <c r="AA48" s="8"/>
      <c r="AB48" s="8"/>
      <c r="AC48" s="387"/>
      <c r="AD48" s="138"/>
      <c r="AE48" s="390"/>
    </row>
    <row r="49" spans="2:31" ht="19.5" customHeight="1" x14ac:dyDescent="0.25">
      <c r="B49"/>
      <c r="C49"/>
      <c r="E49"/>
      <c r="F49"/>
      <c r="H49"/>
      <c r="I49"/>
      <c r="J49"/>
      <c r="K49"/>
      <c r="L49"/>
      <c r="M49"/>
      <c r="N49"/>
      <c r="P49" s="74"/>
      <c r="Q49" s="126"/>
      <c r="R49" s="70"/>
      <c r="S49" s="146"/>
      <c r="T49" s="274"/>
      <c r="U49" s="77">
        <f t="shared" si="0"/>
        <v>0</v>
      </c>
      <c r="Z49" s="8"/>
      <c r="AA49" s="8"/>
      <c r="AB49" s="8"/>
      <c r="AC49" s="387"/>
      <c r="AD49" s="138"/>
      <c r="AE49" s="390"/>
    </row>
    <row r="50" spans="2:31" ht="16.5" customHeight="1" x14ac:dyDescent="0.25">
      <c r="B50"/>
      <c r="C50"/>
      <c r="E50"/>
      <c r="F50"/>
      <c r="H50"/>
      <c r="I50"/>
      <c r="J50"/>
      <c r="K50"/>
      <c r="L50"/>
      <c r="M50"/>
      <c r="N50"/>
      <c r="P50" s="74"/>
      <c r="Q50" s="126"/>
      <c r="R50" s="70"/>
      <c r="S50" s="146"/>
      <c r="T50" s="274"/>
      <c r="U50" s="77">
        <f t="shared" si="0"/>
        <v>0</v>
      </c>
      <c r="Z50" s="350"/>
      <c r="AA50" s="85"/>
      <c r="AB50" s="145"/>
      <c r="AC50" s="261"/>
      <c r="AD50" s="205"/>
      <c r="AE50" s="233"/>
    </row>
    <row r="51" spans="2:31" x14ac:dyDescent="0.25">
      <c r="B51"/>
      <c r="C51"/>
      <c r="E51"/>
      <c r="F51"/>
      <c r="H51" s="437"/>
      <c r="I51" s="437"/>
      <c r="J51" s="329"/>
      <c r="K51" s="330"/>
      <c r="L51"/>
      <c r="M51"/>
      <c r="N51"/>
      <c r="P51" s="74"/>
      <c r="Q51" s="126"/>
      <c r="R51" s="70"/>
      <c r="S51" s="146"/>
      <c r="T51" s="274"/>
      <c r="U51" s="77">
        <f t="shared" si="0"/>
        <v>0</v>
      </c>
      <c r="Z51" s="350"/>
      <c r="AA51" s="85"/>
      <c r="AB51" s="145"/>
      <c r="AC51" s="204"/>
      <c r="AD51" s="380"/>
      <c r="AE51" s="233"/>
    </row>
    <row r="52" spans="2:31" ht="15" x14ac:dyDescent="0.25">
      <c r="B52"/>
      <c r="C52"/>
      <c r="E52"/>
      <c r="F52"/>
      <c r="H52"/>
      <c r="I52"/>
      <c r="J52"/>
      <c r="K52"/>
      <c r="L52"/>
      <c r="M52"/>
      <c r="N52"/>
      <c r="P52" s="74"/>
      <c r="Q52" s="126"/>
      <c r="R52" s="70"/>
      <c r="S52" s="146"/>
      <c r="T52" s="274"/>
      <c r="U52" s="77">
        <f t="shared" si="0"/>
        <v>0</v>
      </c>
      <c r="Z52" s="8"/>
      <c r="AA52" s="8"/>
      <c r="AB52" s="8"/>
      <c r="AC52" s="8"/>
      <c r="AD52" s="8"/>
      <c r="AE52" s="8"/>
    </row>
    <row r="53" spans="2:31" ht="15" x14ac:dyDescent="0.25">
      <c r="B53"/>
      <c r="C53"/>
      <c r="E53"/>
      <c r="F53"/>
      <c r="H53"/>
      <c r="I53"/>
      <c r="J53"/>
      <c r="K53"/>
      <c r="L53"/>
      <c r="M53"/>
      <c r="N53"/>
      <c r="P53" s="74"/>
      <c r="Q53" s="126"/>
      <c r="R53" s="70"/>
      <c r="S53" s="146"/>
      <c r="T53" s="274"/>
      <c r="U53" s="77">
        <f t="shared" si="0"/>
        <v>0</v>
      </c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/>
      <c r="P54" s="74"/>
      <c r="Q54" s="126"/>
      <c r="R54" s="70"/>
      <c r="S54" s="146"/>
      <c r="T54" s="274"/>
      <c r="U54" s="77">
        <f t="shared" si="0"/>
        <v>0</v>
      </c>
    </row>
    <row r="55" spans="2:31" ht="15" x14ac:dyDescent="0.25">
      <c r="B55"/>
      <c r="C55"/>
      <c r="E55"/>
      <c r="F55"/>
      <c r="H55"/>
      <c r="I55"/>
      <c r="J55"/>
      <c r="K55"/>
      <c r="L55"/>
      <c r="M55"/>
      <c r="N55"/>
      <c r="P55" s="74"/>
      <c r="Q55" s="126"/>
      <c r="R55" s="70"/>
      <c r="S55" s="146"/>
      <c r="T55" s="274"/>
      <c r="U55" s="77">
        <f t="shared" si="0"/>
        <v>0</v>
      </c>
    </row>
    <row r="56" spans="2:31" ht="19.5" customHeight="1" x14ac:dyDescent="0.25">
      <c r="B56"/>
      <c r="C56"/>
      <c r="E56"/>
      <c r="F56"/>
      <c r="H56"/>
      <c r="I56"/>
      <c r="J56"/>
      <c r="K56"/>
      <c r="L56"/>
      <c r="M56"/>
      <c r="N56"/>
      <c r="P56" s="74"/>
      <c r="Q56" s="126"/>
      <c r="R56" s="70"/>
      <c r="S56" s="146"/>
      <c r="T56" s="274"/>
      <c r="U56" s="77">
        <f t="shared" si="0"/>
        <v>0</v>
      </c>
    </row>
    <row r="57" spans="2:31" ht="16.5" customHeight="1" x14ac:dyDescent="0.25">
      <c r="B57"/>
      <c r="C57"/>
      <c r="E57"/>
      <c r="F57"/>
      <c r="H57"/>
      <c r="I57"/>
      <c r="J57"/>
      <c r="K57"/>
      <c r="L57"/>
      <c r="M57"/>
      <c r="N57"/>
      <c r="P57" s="74"/>
      <c r="Q57" s="126"/>
      <c r="R57" s="70"/>
      <c r="S57" s="146"/>
      <c r="T57" s="274"/>
      <c r="U57" s="77">
        <f t="shared" si="0"/>
        <v>0</v>
      </c>
    </row>
    <row r="58" spans="2:31" ht="15" x14ac:dyDescent="0.25">
      <c r="B58"/>
      <c r="C58"/>
      <c r="E58"/>
      <c r="F58"/>
      <c r="H58"/>
      <c r="I58"/>
      <c r="J58"/>
      <c r="K58"/>
      <c r="L58"/>
      <c r="M58"/>
      <c r="N58"/>
      <c r="P58" s="74"/>
      <c r="Q58" s="126"/>
      <c r="R58" s="70"/>
      <c r="S58" s="146"/>
      <c r="T58" s="274"/>
      <c r="U58" s="77">
        <f t="shared" si="0"/>
        <v>0</v>
      </c>
    </row>
    <row r="59" spans="2:31" ht="15" x14ac:dyDescent="0.25">
      <c r="B59"/>
      <c r="C59"/>
      <c r="E59"/>
      <c r="F59"/>
      <c r="H59"/>
      <c r="I59"/>
      <c r="J59"/>
      <c r="K59"/>
      <c r="L59"/>
      <c r="M59"/>
      <c r="N59"/>
      <c r="P59" s="74"/>
      <c r="Q59" s="126"/>
      <c r="R59" s="70"/>
      <c r="S59" s="146"/>
      <c r="T59" s="275"/>
      <c r="U59" s="77">
        <f t="shared" si="0"/>
        <v>0</v>
      </c>
    </row>
    <row r="60" spans="2:31" ht="15" x14ac:dyDescent="0.25">
      <c r="B60"/>
      <c r="C60"/>
      <c r="E60"/>
      <c r="F60"/>
      <c r="H60"/>
      <c r="I60"/>
      <c r="J60"/>
      <c r="K60"/>
      <c r="L60"/>
      <c r="M60"/>
      <c r="N60"/>
      <c r="P60" s="74"/>
      <c r="Q60" s="126"/>
      <c r="R60" s="70"/>
      <c r="S60" s="146"/>
      <c r="T60" s="246"/>
      <c r="U60" s="77">
        <f t="shared" si="0"/>
        <v>0</v>
      </c>
    </row>
    <row r="61" spans="2:31" ht="15" x14ac:dyDescent="0.25">
      <c r="B61"/>
      <c r="C61"/>
      <c r="E61"/>
      <c r="F61"/>
      <c r="H61"/>
      <c r="I61"/>
      <c r="J61"/>
      <c r="K61"/>
      <c r="L61"/>
      <c r="M61"/>
      <c r="N61"/>
      <c r="P61" s="74"/>
      <c r="Q61" s="126"/>
      <c r="R61" s="70"/>
      <c r="S61" s="71"/>
      <c r="T61" s="213"/>
      <c r="U61" s="77">
        <f t="shared" si="0"/>
        <v>0</v>
      </c>
    </row>
    <row r="62" spans="2:31" ht="15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31"/>
      <c r="T62" s="85"/>
      <c r="U62" s="77">
        <f t="shared" si="0"/>
        <v>0</v>
      </c>
    </row>
    <row r="63" spans="2:31" ht="15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131"/>
      <c r="T63" s="85"/>
      <c r="U63" s="77">
        <f t="shared" si="0"/>
        <v>0</v>
      </c>
    </row>
    <row r="64" spans="2:31" ht="15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</row>
    <row r="65" spans="2:22" ht="15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</row>
    <row r="66" spans="2:22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si="0"/>
        <v>0</v>
      </c>
    </row>
    <row r="67" spans="2:22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0"/>
        <v>0</v>
      </c>
    </row>
    <row r="68" spans="2:22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ref="U68:U70" si="3">R68-T68</f>
        <v>0</v>
      </c>
    </row>
    <row r="69" spans="2:22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3"/>
        <v>0</v>
      </c>
    </row>
    <row r="70" spans="2:22" thickBot="1" x14ac:dyDescent="0.3">
      <c r="B70"/>
      <c r="C70"/>
      <c r="E70"/>
      <c r="F70"/>
      <c r="H70"/>
      <c r="I70"/>
      <c r="J70"/>
      <c r="K70"/>
      <c r="L70"/>
      <c r="M70"/>
      <c r="N70"/>
      <c r="P70" s="23"/>
      <c r="Q70" s="142"/>
      <c r="R70" s="133"/>
      <c r="S70" s="142"/>
      <c r="T70" s="143"/>
      <c r="U70" s="134">
        <f t="shared" si="3"/>
        <v>0</v>
      </c>
    </row>
    <row r="71" spans="2:22" ht="16.5" thickTop="1" x14ac:dyDescent="0.25">
      <c r="B71"/>
      <c r="C71"/>
      <c r="E71"/>
      <c r="F71"/>
      <c r="H71"/>
      <c r="I71"/>
      <c r="J71"/>
      <c r="K71"/>
      <c r="L71"/>
      <c r="M71"/>
      <c r="N71"/>
      <c r="P71"/>
      <c r="Q71"/>
      <c r="R71" s="132">
        <f>SUM(R4:R70)</f>
        <v>580539.77</v>
      </c>
      <c r="S71" s="132"/>
      <c r="T71" s="144">
        <f t="shared" ref="T71" si="4">SUM(T4:T70)</f>
        <v>54432.020000000004</v>
      </c>
      <c r="U71" s="144">
        <f>SUM(U4:U70)</f>
        <v>526107.75</v>
      </c>
    </row>
    <row r="72" spans="2:22" ht="15" x14ac:dyDescent="0.25">
      <c r="B72"/>
      <c r="C72"/>
      <c r="E72"/>
      <c r="F72"/>
      <c r="H72"/>
      <c r="I72"/>
      <c r="J72"/>
      <c r="K72"/>
      <c r="L72"/>
      <c r="M72"/>
      <c r="N72"/>
      <c r="P72" s="8"/>
      <c r="Q72" s="8"/>
      <c r="R72" s="8"/>
      <c r="S72" s="8"/>
      <c r="T72" s="145"/>
      <c r="U72" s="145"/>
      <c r="V72" s="8"/>
    </row>
    <row r="73" spans="2:22" x14ac:dyDescent="0.25">
      <c r="B73"/>
      <c r="C73"/>
      <c r="E73"/>
      <c r="F73"/>
      <c r="H73"/>
      <c r="I73"/>
      <c r="J73"/>
      <c r="K73"/>
      <c r="L73"/>
      <c r="M73"/>
      <c r="N73"/>
    </row>
    <row r="74" spans="2:22" x14ac:dyDescent="0.25">
      <c r="B74"/>
      <c r="C74"/>
      <c r="E74"/>
      <c r="F74"/>
      <c r="H74"/>
      <c r="I74"/>
      <c r="J74"/>
      <c r="K74"/>
      <c r="L74"/>
      <c r="M74"/>
      <c r="N74"/>
    </row>
    <row r="75" spans="2:22" x14ac:dyDescent="0.25">
      <c r="B75"/>
      <c r="C75"/>
      <c r="E75"/>
      <c r="F75"/>
      <c r="H75"/>
      <c r="I75"/>
      <c r="J75"/>
      <c r="K75"/>
      <c r="L75"/>
      <c r="M75"/>
      <c r="N75"/>
    </row>
    <row r="76" spans="2:22" x14ac:dyDescent="0.25">
      <c r="B76"/>
      <c r="C76"/>
      <c r="E76"/>
      <c r="F76"/>
      <c r="H76"/>
      <c r="I76"/>
      <c r="J76"/>
      <c r="K76"/>
      <c r="L76"/>
      <c r="M76"/>
      <c r="N76"/>
    </row>
    <row r="77" spans="2:22" x14ac:dyDescent="0.25">
      <c r="B77"/>
      <c r="C77"/>
      <c r="E77"/>
      <c r="F77"/>
      <c r="H77"/>
      <c r="I77"/>
      <c r="J77"/>
      <c r="K77"/>
      <c r="L77"/>
      <c r="M77"/>
      <c r="N77"/>
    </row>
    <row r="78" spans="2:22" x14ac:dyDescent="0.25">
      <c r="B78"/>
      <c r="C78"/>
      <c r="E78"/>
      <c r="F78"/>
      <c r="H78"/>
      <c r="I78"/>
      <c r="J78"/>
      <c r="K78"/>
      <c r="L78"/>
      <c r="M78"/>
      <c r="N78"/>
    </row>
    <row r="79" spans="2:22" ht="15" x14ac:dyDescent="0.25">
      <c r="B79"/>
      <c r="C79"/>
      <c r="E79"/>
      <c r="F79"/>
      <c r="H79"/>
      <c r="I79"/>
      <c r="J79"/>
      <c r="K79"/>
      <c r="L79"/>
      <c r="M79"/>
      <c r="N79"/>
      <c r="P79"/>
      <c r="Q79"/>
      <c r="S79"/>
      <c r="T79" s="23"/>
    </row>
    <row r="80" spans="2:22" ht="15" x14ac:dyDescent="0.25">
      <c r="B80"/>
      <c r="C80"/>
      <c r="E80"/>
      <c r="F80"/>
      <c r="H80"/>
      <c r="I80"/>
      <c r="J80"/>
      <c r="K80"/>
      <c r="L80"/>
      <c r="M80"/>
      <c r="N80"/>
      <c r="P80"/>
      <c r="Q80"/>
      <c r="S80"/>
      <c r="T80" s="23"/>
    </row>
    <row r="81" spans="2:20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</row>
    <row r="82" spans="2:20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</row>
    <row r="83" spans="2:20" ht="15" x14ac:dyDescent="0.25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</row>
    <row r="84" spans="2:20" ht="15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</row>
    <row r="85" spans="2:20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</row>
    <row r="86" spans="2:20" ht="15" x14ac:dyDescent="0.25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</row>
    <row r="87" spans="2:20" ht="19.5" customHeight="1" x14ac:dyDescent="0.2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</row>
    <row r="88" spans="2:20" ht="16.5" customHeight="1" x14ac:dyDescent="0.25">
      <c r="B88"/>
      <c r="C88"/>
      <c r="E88"/>
      <c r="F88"/>
      <c r="H88"/>
      <c r="I88"/>
      <c r="J88"/>
      <c r="K88"/>
      <c r="L88"/>
      <c r="M88"/>
      <c r="N88"/>
      <c r="P88"/>
      <c r="Q88"/>
      <c r="S88"/>
      <c r="T88" s="23"/>
    </row>
    <row r="89" spans="2:20" ht="15" x14ac:dyDescent="0.25">
      <c r="B89"/>
      <c r="C89"/>
      <c r="E89"/>
      <c r="F89"/>
      <c r="H89"/>
      <c r="I89"/>
      <c r="J89"/>
      <c r="K89"/>
      <c r="L89"/>
      <c r="M89"/>
      <c r="N89"/>
      <c r="P89"/>
      <c r="Q89"/>
      <c r="S89"/>
      <c r="T89" s="23"/>
    </row>
    <row r="90" spans="2:20" ht="15" x14ac:dyDescent="0.25">
      <c r="B90"/>
      <c r="C90"/>
      <c r="E90"/>
      <c r="F90"/>
      <c r="H90"/>
      <c r="I90"/>
      <c r="J90"/>
      <c r="K90"/>
      <c r="L90"/>
      <c r="M90"/>
      <c r="N90"/>
      <c r="P90"/>
      <c r="Q90"/>
      <c r="S90"/>
      <c r="T90" s="23"/>
    </row>
    <row r="91" spans="2:20" ht="15" x14ac:dyDescent="0.25">
      <c r="B91"/>
      <c r="C91"/>
      <c r="E91"/>
      <c r="F91"/>
      <c r="H91"/>
      <c r="I91"/>
      <c r="J91"/>
      <c r="K91"/>
      <c r="L91"/>
      <c r="M91"/>
      <c r="N91"/>
      <c r="P91"/>
      <c r="Q91"/>
      <c r="S91"/>
      <c r="T91" s="23"/>
    </row>
    <row r="92" spans="2:20" ht="15" x14ac:dyDescent="0.25">
      <c r="B92"/>
      <c r="C92"/>
      <c r="E92"/>
      <c r="F92"/>
      <c r="H92"/>
      <c r="I92"/>
      <c r="J92"/>
      <c r="K92"/>
      <c r="L92"/>
      <c r="M92"/>
      <c r="N92"/>
      <c r="P92"/>
      <c r="Q92"/>
      <c r="S92"/>
      <c r="T92" s="23"/>
    </row>
    <row r="93" spans="2:20" ht="15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</row>
    <row r="94" spans="2:20" ht="15" x14ac:dyDescent="0.25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</row>
    <row r="95" spans="2:20" ht="15" x14ac:dyDescent="0.25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</row>
    <row r="96" spans="2:20" ht="15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</row>
    <row r="97" spans="2:20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</row>
    <row r="98" spans="2:20" ht="15" x14ac:dyDescent="0.25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</row>
    <row r="99" spans="2:20" ht="15" x14ac:dyDescent="0.2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</row>
    <row r="100" spans="2:20" ht="15" x14ac:dyDescent="0.25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</row>
    <row r="101" spans="2:20" ht="15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</row>
    <row r="102" spans="2:20" ht="15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</row>
    <row r="103" spans="2:20" ht="15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</row>
    <row r="104" spans="2:20" ht="15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</row>
    <row r="105" spans="2:20" ht="15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</row>
    <row r="106" spans="2:20" ht="15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</row>
    <row r="107" spans="2:20" ht="15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</row>
    <row r="108" spans="2:20" ht="15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</row>
    <row r="109" spans="2:20" ht="15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</row>
    <row r="110" spans="2:20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</row>
    <row r="111" spans="2:20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</row>
    <row r="112" spans="2:20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</row>
    <row r="113" spans="2:2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</row>
    <row r="114" spans="2:2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</row>
    <row r="115" spans="2:2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</row>
    <row r="116" spans="2:2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</row>
    <row r="117" spans="2:20" ht="15" x14ac:dyDescent="0.25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</row>
    <row r="118" spans="2:20" ht="15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</row>
    <row r="119" spans="2:2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</row>
    <row r="120" spans="2:2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</row>
    <row r="121" spans="2:2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</row>
    <row r="122" spans="2:2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</row>
  </sheetData>
  <mergeCells count="12">
    <mergeCell ref="Z1:Z2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  <mergeCell ref="Z23:Z24"/>
  </mergeCells>
  <pageMargins left="0.70866141732283472" right="0.70866141732283472" top="0.35433070866141736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00" t="s">
        <v>32</v>
      </c>
      <c r="D1" s="400"/>
      <c r="E1" s="400"/>
      <c r="F1" s="400"/>
      <c r="G1" s="400"/>
      <c r="H1" s="400"/>
      <c r="I1" s="400"/>
      <c r="J1" s="400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409" t="s">
        <v>13</v>
      </c>
      <c r="F3" s="410"/>
      <c r="I3" s="411" t="s">
        <v>4</v>
      </c>
      <c r="J3" s="412"/>
      <c r="K3" s="413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403" t="s">
        <v>7</v>
      </c>
      <c r="I39" s="404"/>
      <c r="J39" s="401">
        <f>I37+K37</f>
        <v>88664.68</v>
      </c>
      <c r="K39" s="402"/>
    </row>
    <row r="40" spans="1:11" ht="16.5" customHeight="1" x14ac:dyDescent="0.25">
      <c r="D40" s="408" t="s">
        <v>8</v>
      </c>
      <c r="E40" s="408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407" t="s">
        <v>31</v>
      </c>
      <c r="E43" s="407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405" t="s">
        <v>12</v>
      </c>
      <c r="E46" s="406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400" t="s">
        <v>54</v>
      </c>
      <c r="D1" s="400"/>
      <c r="E1" s="400"/>
      <c r="F1" s="400"/>
      <c r="G1" s="400"/>
      <c r="H1" s="400"/>
      <c r="I1" s="400"/>
      <c r="J1" s="400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409" t="s">
        <v>13</v>
      </c>
      <c r="F3" s="410"/>
      <c r="I3" s="411" t="s">
        <v>4</v>
      </c>
      <c r="J3" s="412"/>
      <c r="K3" s="413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403" t="s">
        <v>7</v>
      </c>
      <c r="I39" s="404"/>
      <c r="J39" s="401">
        <f>I37+K37</f>
        <v>98319.99</v>
      </c>
      <c r="K39" s="402"/>
      <c r="M39" t="s">
        <v>92</v>
      </c>
      <c r="N39" s="66">
        <v>189868.79999999999</v>
      </c>
    </row>
    <row r="40" spans="1:14" ht="16.5" customHeight="1" x14ac:dyDescent="0.25">
      <c r="D40" s="408" t="s">
        <v>8</v>
      </c>
      <c r="E40" s="408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416">
        <f>F46</f>
        <v>407249.6500000002</v>
      </c>
      <c r="K42" s="416"/>
      <c r="M42" t="s">
        <v>95</v>
      </c>
      <c r="N42" s="66">
        <v>105450.18</v>
      </c>
    </row>
    <row r="43" spans="1:14" ht="16.5" thickBot="1" x14ac:dyDescent="0.3">
      <c r="D43" s="407" t="s">
        <v>31</v>
      </c>
      <c r="E43" s="407"/>
      <c r="F43" s="18">
        <v>79070</v>
      </c>
      <c r="H43" s="4" t="s">
        <v>169</v>
      </c>
      <c r="J43" s="416">
        <f>-C3</f>
        <v>-366127.74</v>
      </c>
      <c r="K43" s="416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417">
        <f>J43+J42</f>
        <v>41121.910000000207</v>
      </c>
      <c r="K44" s="418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414" t="s">
        <v>168</v>
      </c>
      <c r="E46" s="415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68"/>
  <sheetViews>
    <sheetView topLeftCell="A28" workbookViewId="0">
      <selection activeCell="K50" sqref="K50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3" width="14.140625" style="4" customWidth="1"/>
    <col min="14" max="14" width="13.57031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66" bestFit="1" customWidth="1"/>
    <col min="21" max="21" width="13.140625" bestFit="1" customWidth="1"/>
    <col min="25" max="25" width="15.42578125" customWidth="1"/>
    <col min="26" max="26" width="15.85546875" bestFit="1" customWidth="1"/>
    <col min="28" max="28" width="14" customWidth="1"/>
    <col min="29" max="29" width="19.5703125" bestFit="1" customWidth="1"/>
  </cols>
  <sheetData>
    <row r="1" spans="1:30" ht="24" thickBot="1" x14ac:dyDescent="0.4">
      <c r="C1" s="400" t="s">
        <v>99</v>
      </c>
      <c r="D1" s="400"/>
      <c r="E1" s="400"/>
      <c r="F1" s="400"/>
      <c r="G1" s="400"/>
      <c r="H1" s="400"/>
      <c r="I1" s="400"/>
      <c r="J1" s="400"/>
    </row>
    <row r="2" spans="1:30" ht="16.5" thickBot="1" x14ac:dyDescent="0.3">
      <c r="C2" s="12" t="s">
        <v>0</v>
      </c>
      <c r="E2" s="33"/>
      <c r="F2" s="33"/>
    </row>
    <row r="3" spans="1:30" ht="20.25" thickTop="1" thickBot="1" x14ac:dyDescent="0.35">
      <c r="A3" s="9" t="s">
        <v>2</v>
      </c>
      <c r="B3" s="42"/>
      <c r="C3" s="37">
        <v>409971.20000000001</v>
      </c>
      <c r="D3" s="2"/>
      <c r="E3" s="409" t="s">
        <v>13</v>
      </c>
      <c r="F3" s="410"/>
      <c r="I3" s="411" t="s">
        <v>4</v>
      </c>
      <c r="J3" s="412"/>
      <c r="K3" s="413"/>
      <c r="L3" s="277"/>
      <c r="M3" s="277"/>
      <c r="N3" s="87" t="s">
        <v>112</v>
      </c>
      <c r="P3"/>
      <c r="Q3"/>
      <c r="R3" s="96" t="s">
        <v>139</v>
      </c>
      <c r="S3"/>
      <c r="T3"/>
      <c r="Z3" s="96" t="s">
        <v>124</v>
      </c>
      <c r="AA3" s="96"/>
      <c r="AB3" s="97"/>
      <c r="AC3" s="98">
        <v>42035</v>
      </c>
      <c r="AD3" s="99"/>
    </row>
    <row r="4" spans="1:30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36"/>
      <c r="M4" s="36"/>
      <c r="N4" s="91">
        <v>0</v>
      </c>
      <c r="P4" s="74">
        <v>42006</v>
      </c>
      <c r="Q4" s="126">
        <v>7914</v>
      </c>
      <c r="R4" s="70">
        <v>33318.449999999997</v>
      </c>
      <c r="S4" s="71">
        <v>42007</v>
      </c>
      <c r="T4" s="85">
        <v>33318.449999999997</v>
      </c>
      <c r="U4" s="72">
        <f t="shared" ref="U4:U35" si="0">R4-T4</f>
        <v>0</v>
      </c>
      <c r="V4" s="73"/>
      <c r="Y4" s="100"/>
      <c r="Z4" s="100"/>
      <c r="AA4" s="100"/>
      <c r="AB4" s="101"/>
      <c r="AC4" s="102"/>
      <c r="AD4" s="103"/>
    </row>
    <row r="5" spans="1:30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928</v>
      </c>
      <c r="L5" s="17"/>
      <c r="M5" s="17"/>
      <c r="N5" s="88">
        <v>101639.5</v>
      </c>
      <c r="P5" s="74">
        <v>42007</v>
      </c>
      <c r="Q5" s="126">
        <v>8021</v>
      </c>
      <c r="R5" s="70">
        <v>35916.65</v>
      </c>
      <c r="S5" s="71">
        <v>42010</v>
      </c>
      <c r="T5" s="85">
        <v>35916.65</v>
      </c>
      <c r="U5" s="72">
        <f t="shared" si="0"/>
        <v>0</v>
      </c>
      <c r="V5" s="75"/>
      <c r="Y5" s="104" t="s">
        <v>126</v>
      </c>
      <c r="Z5" s="100" t="s">
        <v>127</v>
      </c>
      <c r="AA5" s="100"/>
      <c r="AB5" s="101" t="s">
        <v>128</v>
      </c>
      <c r="AC5" s="102" t="s">
        <v>129</v>
      </c>
      <c r="AD5" s="103"/>
    </row>
    <row r="6" spans="1:30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17"/>
      <c r="M6" s="17"/>
      <c r="N6" s="88">
        <v>13490.5</v>
      </c>
      <c r="P6" s="74">
        <v>42007</v>
      </c>
      <c r="Q6" s="126">
        <v>8062</v>
      </c>
      <c r="R6" s="70">
        <v>18201.2</v>
      </c>
      <c r="S6" s="71">
        <v>42010</v>
      </c>
      <c r="T6" s="85">
        <v>18201.2</v>
      </c>
      <c r="U6" s="72">
        <f t="shared" si="0"/>
        <v>0</v>
      </c>
      <c r="V6" s="76"/>
      <c r="Y6" s="105" t="s">
        <v>125</v>
      </c>
      <c r="Z6" s="106">
        <v>14166</v>
      </c>
      <c r="AA6" s="106"/>
      <c r="AB6" s="107" t="s">
        <v>130</v>
      </c>
      <c r="AC6" s="108">
        <v>37198</v>
      </c>
      <c r="AD6" s="109">
        <v>42028</v>
      </c>
    </row>
    <row r="7" spans="1:30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17"/>
      <c r="M7" s="17"/>
      <c r="N7" s="88">
        <v>20050.150000000001</v>
      </c>
      <c r="P7" s="74">
        <v>42007</v>
      </c>
      <c r="Q7" s="126">
        <v>8075</v>
      </c>
      <c r="R7" s="70">
        <v>208377</v>
      </c>
      <c r="S7" s="71">
        <v>42011</v>
      </c>
      <c r="T7" s="85">
        <v>208377</v>
      </c>
      <c r="U7" s="72">
        <f t="shared" si="0"/>
        <v>0</v>
      </c>
      <c r="V7" s="76"/>
      <c r="Y7" s="110" t="s">
        <v>132</v>
      </c>
      <c r="Z7" s="111">
        <v>23032.5</v>
      </c>
      <c r="AA7" s="111"/>
      <c r="AB7" s="107" t="s">
        <v>130</v>
      </c>
      <c r="AC7" s="108">
        <v>31853.5</v>
      </c>
      <c r="AD7" s="109">
        <v>42029</v>
      </c>
    </row>
    <row r="8" spans="1:30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127"/>
      <c r="M8" s="127"/>
      <c r="N8" s="89">
        <v>5428.5</v>
      </c>
      <c r="P8" s="74">
        <v>42007</v>
      </c>
      <c r="Q8" s="126">
        <v>8102</v>
      </c>
      <c r="R8" s="70">
        <v>77732.19</v>
      </c>
      <c r="S8" s="71">
        <v>42010</v>
      </c>
      <c r="T8" s="85">
        <v>77732.19</v>
      </c>
      <c r="U8" s="72">
        <f t="shared" si="0"/>
        <v>0</v>
      </c>
      <c r="V8" s="76"/>
      <c r="Y8" s="110" t="s">
        <v>133</v>
      </c>
      <c r="Z8" s="111">
        <v>31853.5</v>
      </c>
      <c r="AA8" s="111"/>
      <c r="AB8" s="107" t="s">
        <v>131</v>
      </c>
      <c r="AC8" s="108">
        <v>225000</v>
      </c>
      <c r="AD8" s="109">
        <v>42025</v>
      </c>
    </row>
    <row r="9" spans="1:30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/>
      <c r="M9" s="89"/>
      <c r="N9" s="89">
        <v>3738</v>
      </c>
      <c r="P9" s="74">
        <v>42008</v>
      </c>
      <c r="Q9" s="126">
        <v>8113</v>
      </c>
      <c r="R9" s="70">
        <v>20405</v>
      </c>
      <c r="S9" s="71">
        <v>42010</v>
      </c>
      <c r="T9" s="85">
        <v>20405</v>
      </c>
      <c r="U9" s="77">
        <f t="shared" si="0"/>
        <v>0</v>
      </c>
      <c r="V9" s="76"/>
      <c r="Y9" s="110" t="s">
        <v>134</v>
      </c>
      <c r="Z9" s="111">
        <v>225000</v>
      </c>
      <c r="AA9" s="111"/>
      <c r="AB9" s="107"/>
      <c r="AC9" s="108"/>
      <c r="AD9" s="109"/>
    </row>
    <row r="10" spans="1:30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127"/>
      <c r="M10" s="127"/>
      <c r="N10" s="89">
        <v>13143.5</v>
      </c>
      <c r="P10" s="74">
        <v>42009</v>
      </c>
      <c r="Q10" s="126">
        <v>8163</v>
      </c>
      <c r="R10" s="70">
        <v>20397.3</v>
      </c>
      <c r="S10" s="71">
        <v>42010</v>
      </c>
      <c r="T10" s="85">
        <v>20397.3</v>
      </c>
      <c r="U10" s="77">
        <f t="shared" si="0"/>
        <v>0</v>
      </c>
      <c r="V10" s="76"/>
      <c r="Y10" s="110"/>
      <c r="Z10" s="111"/>
      <c r="AA10" s="111"/>
      <c r="AB10" s="107"/>
      <c r="AC10" s="108"/>
      <c r="AD10" s="109"/>
    </row>
    <row r="11" spans="1:30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/>
      <c r="M11" s="89"/>
      <c r="N11" s="89">
        <v>10688</v>
      </c>
      <c r="P11" s="74">
        <v>42009</v>
      </c>
      <c r="Q11" s="126">
        <v>8186</v>
      </c>
      <c r="R11" s="70">
        <v>288363.98</v>
      </c>
      <c r="S11" s="71">
        <v>42016</v>
      </c>
      <c r="T11" s="85">
        <v>288363.98</v>
      </c>
      <c r="U11" s="77">
        <f t="shared" si="0"/>
        <v>0</v>
      </c>
      <c r="V11" s="76"/>
      <c r="Y11" s="110"/>
      <c r="Z11" s="112"/>
      <c r="AA11" s="113"/>
      <c r="AB11" s="114"/>
      <c r="AC11" s="115"/>
      <c r="AD11" s="109"/>
    </row>
    <row r="12" spans="1:30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127"/>
      <c r="M12" s="127"/>
      <c r="N12" s="89">
        <v>21590</v>
      </c>
      <c r="P12" s="74">
        <v>42009</v>
      </c>
      <c r="Q12" s="126">
        <v>8187</v>
      </c>
      <c r="R12" s="70">
        <v>6562.5</v>
      </c>
      <c r="S12" s="71">
        <v>42012</v>
      </c>
      <c r="T12" s="85">
        <v>6562.5</v>
      </c>
      <c r="U12" s="77">
        <f t="shared" si="0"/>
        <v>0</v>
      </c>
      <c r="V12" s="76"/>
      <c r="X12" s="82"/>
      <c r="Y12" s="116"/>
      <c r="Z12" s="112"/>
      <c r="AA12" s="112"/>
      <c r="AB12" s="107"/>
      <c r="AC12" s="108"/>
      <c r="AD12" s="109"/>
    </row>
    <row r="13" spans="1:30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/>
      <c r="M13" s="89"/>
      <c r="N13" s="89">
        <v>27535</v>
      </c>
      <c r="P13" s="74">
        <v>42010</v>
      </c>
      <c r="Q13" s="126">
        <v>8287</v>
      </c>
      <c r="R13" s="70">
        <v>19201.400000000001</v>
      </c>
      <c r="S13" s="71">
        <v>42013</v>
      </c>
      <c r="T13" s="85">
        <v>19201.400000000001</v>
      </c>
      <c r="U13" s="77">
        <f t="shared" si="0"/>
        <v>0</v>
      </c>
      <c r="V13" s="73"/>
      <c r="Y13" s="116"/>
      <c r="Z13" s="112"/>
      <c r="AA13" s="112"/>
      <c r="AB13" s="117"/>
      <c r="AC13" s="118"/>
      <c r="AD13" s="109"/>
    </row>
    <row r="14" spans="1:30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127"/>
      <c r="M14" s="127"/>
      <c r="N14" s="89">
        <v>1702</v>
      </c>
      <c r="P14" s="74">
        <v>42010</v>
      </c>
      <c r="Q14" s="126">
        <v>8304</v>
      </c>
      <c r="R14" s="70">
        <v>7164.8</v>
      </c>
      <c r="S14" s="71">
        <v>42013</v>
      </c>
      <c r="T14" s="85">
        <v>7164.8</v>
      </c>
      <c r="U14" s="77">
        <f t="shared" si="0"/>
        <v>0</v>
      </c>
      <c r="V14" s="73"/>
      <c r="Y14" s="119"/>
      <c r="Z14" s="106"/>
      <c r="AA14" s="106"/>
      <c r="AB14" s="117"/>
      <c r="AC14" s="118"/>
      <c r="AD14" s="120"/>
    </row>
    <row r="15" spans="1:30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/>
      <c r="M15" s="89"/>
      <c r="N15" s="89">
        <v>59579.5</v>
      </c>
      <c r="P15" s="74">
        <v>42011</v>
      </c>
      <c r="Q15" s="126">
        <v>8368</v>
      </c>
      <c r="R15" s="70">
        <v>32010.6</v>
      </c>
      <c r="S15" s="71">
        <v>42016</v>
      </c>
      <c r="T15" s="85">
        <v>32010.6</v>
      </c>
      <c r="U15" s="77">
        <f t="shared" si="0"/>
        <v>0</v>
      </c>
      <c r="V15" s="73"/>
      <c r="Y15" s="121"/>
      <c r="Z15" s="122">
        <v>0</v>
      </c>
      <c r="AA15" s="122"/>
      <c r="AB15" s="123"/>
      <c r="AC15" s="124">
        <v>0</v>
      </c>
      <c r="AD15" s="120"/>
    </row>
    <row r="16" spans="1:30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127"/>
      <c r="M16" s="127"/>
      <c r="N16" s="89">
        <v>8142</v>
      </c>
      <c r="P16" s="74">
        <v>42011</v>
      </c>
      <c r="Q16" s="126">
        <v>8385</v>
      </c>
      <c r="R16" s="70">
        <v>100598.97</v>
      </c>
      <c r="S16" s="71">
        <v>42016</v>
      </c>
      <c r="T16" s="85">
        <v>100598.97</v>
      </c>
      <c r="U16" s="77">
        <f t="shared" si="0"/>
        <v>0</v>
      </c>
      <c r="Z16" s="125">
        <f>SUM(Z6:Z15)</f>
        <v>294052</v>
      </c>
      <c r="AA16" s="125"/>
      <c r="AB16" s="101"/>
      <c r="AC16" s="102">
        <f>SUM(AC6:AC15)</f>
        <v>294051.5</v>
      </c>
      <c r="AD16" s="99"/>
    </row>
    <row r="17" spans="1:30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/>
      <c r="M17" s="89"/>
      <c r="N17" s="89">
        <v>22811</v>
      </c>
      <c r="P17" s="74">
        <v>42012</v>
      </c>
      <c r="Q17" s="126">
        <v>8463</v>
      </c>
      <c r="R17" s="70">
        <v>14600.65</v>
      </c>
      <c r="S17" s="71">
        <v>42016</v>
      </c>
      <c r="T17" s="85">
        <v>14600.65</v>
      </c>
      <c r="U17" s="77">
        <f t="shared" si="0"/>
        <v>0</v>
      </c>
      <c r="AB17" s="94"/>
      <c r="AC17" s="66"/>
      <c r="AD17" s="99"/>
    </row>
    <row r="18" spans="1:30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/>
      <c r="M18" s="88"/>
      <c r="N18" s="88">
        <v>6762.5</v>
      </c>
      <c r="P18" s="74">
        <v>42012</v>
      </c>
      <c r="Q18" s="126">
        <v>8494</v>
      </c>
      <c r="R18" s="70">
        <v>101414.74</v>
      </c>
      <c r="S18" s="71">
        <v>42016</v>
      </c>
      <c r="T18" s="85">
        <v>101414.74</v>
      </c>
      <c r="U18" s="77">
        <f t="shared" si="0"/>
        <v>0</v>
      </c>
    </row>
    <row r="19" spans="1:30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/>
      <c r="M19" s="88"/>
      <c r="N19" s="88">
        <v>3513</v>
      </c>
      <c r="P19" s="74">
        <v>42013</v>
      </c>
      <c r="Q19" s="126">
        <v>8577</v>
      </c>
      <c r="R19" s="70">
        <v>117511.24</v>
      </c>
      <c r="S19" s="71">
        <v>42016</v>
      </c>
      <c r="T19" s="85">
        <v>117511.24</v>
      </c>
      <c r="U19" s="77">
        <f t="shared" si="0"/>
        <v>0</v>
      </c>
    </row>
    <row r="20" spans="1:30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17"/>
      <c r="M20" s="17"/>
      <c r="N20" s="88">
        <v>11429</v>
      </c>
      <c r="P20" s="74">
        <v>42013</v>
      </c>
      <c r="Q20" s="126">
        <v>8578</v>
      </c>
      <c r="R20" s="70">
        <v>127.6</v>
      </c>
      <c r="S20" s="71">
        <v>42016</v>
      </c>
      <c r="T20" s="85">
        <v>127.6</v>
      </c>
      <c r="U20" s="77">
        <f t="shared" si="0"/>
        <v>0</v>
      </c>
      <c r="Z20" s="96" t="s">
        <v>124</v>
      </c>
      <c r="AA20" s="96"/>
      <c r="AB20" s="97"/>
      <c r="AC20" s="98">
        <v>42035</v>
      </c>
      <c r="AD20" s="99"/>
    </row>
    <row r="21" spans="1:30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17"/>
      <c r="M21" s="17"/>
      <c r="N21" s="88">
        <v>3175</v>
      </c>
      <c r="P21" s="74">
        <v>42014</v>
      </c>
      <c r="Q21" s="126">
        <v>8661</v>
      </c>
      <c r="R21" s="70">
        <v>19522.5</v>
      </c>
      <c r="S21" s="71">
        <v>42016</v>
      </c>
      <c r="T21" s="85">
        <v>19522.5</v>
      </c>
      <c r="U21" s="77">
        <f t="shared" si="0"/>
        <v>0</v>
      </c>
      <c r="Y21" s="100"/>
      <c r="Z21" s="100"/>
      <c r="AA21" s="100"/>
      <c r="AB21" s="101"/>
      <c r="AC21" s="102"/>
      <c r="AD21" s="103"/>
    </row>
    <row r="22" spans="1:30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17"/>
      <c r="M22" s="17"/>
      <c r="N22" s="88">
        <v>22930</v>
      </c>
      <c r="P22" s="74">
        <v>42014</v>
      </c>
      <c r="Q22" s="126">
        <v>8704</v>
      </c>
      <c r="R22" s="70">
        <v>25765.040000000001</v>
      </c>
      <c r="S22" s="71">
        <v>42016</v>
      </c>
      <c r="T22" s="85">
        <v>25765.040000000001</v>
      </c>
      <c r="U22" s="77">
        <f t="shared" si="0"/>
        <v>0</v>
      </c>
      <c r="Y22" s="104" t="s">
        <v>126</v>
      </c>
      <c r="Z22" s="100" t="s">
        <v>127</v>
      </c>
      <c r="AA22" s="100"/>
      <c r="AB22" s="101" t="s">
        <v>128</v>
      </c>
      <c r="AC22" s="102" t="s">
        <v>129</v>
      </c>
      <c r="AD22" s="103"/>
    </row>
    <row r="23" spans="1:30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17"/>
      <c r="M23" s="17"/>
      <c r="N23" s="88">
        <v>6725</v>
      </c>
      <c r="P23" s="74">
        <v>42014</v>
      </c>
      <c r="Q23" s="126">
        <v>8748</v>
      </c>
      <c r="R23" s="70">
        <v>228311.47</v>
      </c>
      <c r="S23" s="71">
        <v>42017</v>
      </c>
      <c r="T23" s="85">
        <v>228311.47</v>
      </c>
      <c r="U23" s="77">
        <f t="shared" si="0"/>
        <v>0</v>
      </c>
      <c r="Y23" s="105" t="s">
        <v>136</v>
      </c>
      <c r="Z23" s="106">
        <v>112998</v>
      </c>
      <c r="AA23" s="106"/>
      <c r="AB23" s="107" t="s">
        <v>135</v>
      </c>
      <c r="AC23" s="108">
        <v>50000</v>
      </c>
      <c r="AD23" s="109">
        <v>42027</v>
      </c>
    </row>
    <row r="24" spans="1:30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17"/>
      <c r="M24" s="17"/>
      <c r="N24" s="88">
        <v>1434.5</v>
      </c>
      <c r="P24" s="74">
        <v>42015</v>
      </c>
      <c r="Q24" s="126">
        <v>8760</v>
      </c>
      <c r="R24" s="70">
        <v>17028.75</v>
      </c>
      <c r="S24" s="71">
        <v>42016</v>
      </c>
      <c r="T24" s="85">
        <v>17028.75</v>
      </c>
      <c r="U24" s="77">
        <f t="shared" si="0"/>
        <v>0</v>
      </c>
      <c r="Y24" s="80">
        <v>10079</v>
      </c>
      <c r="Z24" s="78">
        <v>34581.9</v>
      </c>
      <c r="AA24" s="111"/>
      <c r="AB24" s="107" t="s">
        <v>135</v>
      </c>
      <c r="AC24" s="108">
        <v>4000</v>
      </c>
      <c r="AD24" s="109">
        <v>42028</v>
      </c>
    </row>
    <row r="25" spans="1:30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17"/>
      <c r="M25" s="17"/>
      <c r="N25" s="88">
        <v>3381</v>
      </c>
      <c r="P25" s="74">
        <v>42016</v>
      </c>
      <c r="Q25" s="126">
        <v>8807</v>
      </c>
      <c r="R25" s="70">
        <v>18391.45</v>
      </c>
      <c r="S25" s="71">
        <v>42016</v>
      </c>
      <c r="T25" s="85">
        <v>18391.45</v>
      </c>
      <c r="U25" s="77">
        <f t="shared" si="0"/>
        <v>0</v>
      </c>
      <c r="Y25" s="80">
        <v>10167</v>
      </c>
      <c r="Z25" s="78">
        <v>6936.7</v>
      </c>
      <c r="AA25" s="111"/>
      <c r="AB25" s="107" t="s">
        <v>135</v>
      </c>
      <c r="AC25" s="108">
        <v>30000</v>
      </c>
      <c r="AD25" s="109">
        <v>42028</v>
      </c>
    </row>
    <row r="26" spans="1:30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17"/>
      <c r="M26" s="17"/>
      <c r="N26" s="88">
        <v>3218</v>
      </c>
      <c r="P26" s="74">
        <v>42017</v>
      </c>
      <c r="Q26" s="126">
        <v>8974</v>
      </c>
      <c r="R26" s="70">
        <v>24355.52</v>
      </c>
      <c r="S26" s="71">
        <v>42018</v>
      </c>
      <c r="T26" s="85">
        <v>24355.52</v>
      </c>
      <c r="U26" s="77">
        <f t="shared" si="0"/>
        <v>0</v>
      </c>
      <c r="Y26" s="80">
        <v>10203</v>
      </c>
      <c r="Z26" s="78">
        <v>55379.6</v>
      </c>
      <c r="AA26" s="111"/>
      <c r="AB26" s="107" t="s">
        <v>135</v>
      </c>
      <c r="AC26" s="108">
        <v>45000</v>
      </c>
      <c r="AD26" s="109">
        <v>42029</v>
      </c>
    </row>
    <row r="27" spans="1:30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17"/>
      <c r="M27" s="17"/>
      <c r="N27" s="88">
        <v>2880.5</v>
      </c>
      <c r="P27" s="74">
        <v>42017</v>
      </c>
      <c r="Q27" s="126">
        <v>8980</v>
      </c>
      <c r="R27" s="70">
        <v>113181.04</v>
      </c>
      <c r="S27" s="71">
        <v>42021</v>
      </c>
      <c r="T27" s="85">
        <v>113181.04</v>
      </c>
      <c r="U27" s="77">
        <f t="shared" si="0"/>
        <v>0</v>
      </c>
      <c r="Y27" s="80">
        <v>10277</v>
      </c>
      <c r="Z27" s="78">
        <v>15062.4</v>
      </c>
      <c r="AA27" s="111"/>
      <c r="AB27" s="107" t="s">
        <v>135</v>
      </c>
      <c r="AC27" s="108">
        <v>95000</v>
      </c>
      <c r="AD27" s="109">
        <v>42030</v>
      </c>
    </row>
    <row r="28" spans="1:30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17"/>
      <c r="M28" s="17"/>
      <c r="N28" s="88">
        <v>191.5</v>
      </c>
      <c r="P28" s="74">
        <v>42018</v>
      </c>
      <c r="Q28" s="126">
        <v>8988</v>
      </c>
      <c r="R28" s="70">
        <v>23672.6</v>
      </c>
      <c r="S28" s="71">
        <v>42018</v>
      </c>
      <c r="T28" s="85">
        <v>23672.6</v>
      </c>
      <c r="U28" s="77">
        <f t="shared" si="0"/>
        <v>0</v>
      </c>
      <c r="Y28" s="80">
        <v>10359</v>
      </c>
      <c r="Z28" s="78">
        <v>18302.400000000001</v>
      </c>
      <c r="AA28" s="113"/>
      <c r="AB28" s="107" t="s">
        <v>135</v>
      </c>
      <c r="AC28" s="108">
        <v>55000</v>
      </c>
      <c r="AD28" s="109">
        <v>42031</v>
      </c>
    </row>
    <row r="29" spans="1:30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17"/>
      <c r="M29" s="17"/>
      <c r="N29" s="88">
        <v>11915</v>
      </c>
      <c r="P29" s="74">
        <v>42019</v>
      </c>
      <c r="Q29" s="126">
        <v>9071</v>
      </c>
      <c r="R29" s="70">
        <v>16750.400000000001</v>
      </c>
      <c r="S29" s="71">
        <v>42021</v>
      </c>
      <c r="T29" s="85">
        <v>16750.400000000001</v>
      </c>
      <c r="U29" s="77">
        <f t="shared" si="0"/>
        <v>0</v>
      </c>
      <c r="Y29" s="80">
        <v>10415</v>
      </c>
      <c r="Z29" s="78">
        <v>35739</v>
      </c>
      <c r="AA29" s="112" t="s">
        <v>137</v>
      </c>
      <c r="AB29" s="107"/>
      <c r="AC29" s="108"/>
      <c r="AD29" s="109"/>
    </row>
    <row r="30" spans="1:30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17"/>
      <c r="M30" s="17"/>
      <c r="N30" s="88">
        <v>10303.6</v>
      </c>
      <c r="P30" s="74">
        <v>42019</v>
      </c>
      <c r="Q30" s="126">
        <v>9164</v>
      </c>
      <c r="R30" s="70">
        <v>99808.13</v>
      </c>
      <c r="S30" s="71">
        <v>42021</v>
      </c>
      <c r="T30" s="85">
        <v>99808.13</v>
      </c>
      <c r="U30" s="77">
        <f t="shared" si="0"/>
        <v>0</v>
      </c>
      <c r="W30" s="82"/>
      <c r="Y30" s="116"/>
      <c r="Z30" s="112"/>
      <c r="AA30" s="112"/>
      <c r="AB30" s="117"/>
      <c r="AC30" s="118"/>
      <c r="AD30" s="109"/>
    </row>
    <row r="31" spans="1:30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17"/>
      <c r="M31" s="17"/>
      <c r="N31" s="88">
        <v>49851.5</v>
      </c>
      <c r="P31" s="74">
        <v>42020</v>
      </c>
      <c r="Q31" s="126">
        <v>9181</v>
      </c>
      <c r="R31" s="70">
        <v>20042.900000000001</v>
      </c>
      <c r="S31" s="71">
        <v>42021</v>
      </c>
      <c r="T31" s="85">
        <v>20042.900000000001</v>
      </c>
      <c r="U31" s="77">
        <f t="shared" si="0"/>
        <v>0</v>
      </c>
      <c r="Y31" s="119"/>
      <c r="Z31" s="106"/>
      <c r="AA31" s="106"/>
      <c r="AB31" s="117"/>
      <c r="AC31" s="118"/>
      <c r="AD31" s="120"/>
    </row>
    <row r="32" spans="1:30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17"/>
      <c r="M32" s="17"/>
      <c r="N32" s="88">
        <v>98748.2</v>
      </c>
      <c r="P32" s="74">
        <v>42021</v>
      </c>
      <c r="Q32" s="126">
        <v>9280</v>
      </c>
      <c r="R32" s="70">
        <v>27453.4</v>
      </c>
      <c r="S32" s="71">
        <v>42023</v>
      </c>
      <c r="T32" s="85">
        <v>27453.4</v>
      </c>
      <c r="U32" s="77">
        <f t="shared" si="0"/>
        <v>0</v>
      </c>
      <c r="Y32" s="121"/>
      <c r="Z32" s="122">
        <v>0</v>
      </c>
      <c r="AA32" s="122"/>
      <c r="AB32" s="123"/>
      <c r="AC32" s="124">
        <v>0</v>
      </c>
      <c r="AD32" s="120"/>
    </row>
    <row r="33" spans="1:30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17"/>
      <c r="M33" s="17"/>
      <c r="N33" s="88">
        <v>93551</v>
      </c>
      <c r="P33" s="74">
        <v>42021</v>
      </c>
      <c r="Q33" s="126">
        <v>9366</v>
      </c>
      <c r="R33" s="70">
        <v>91105.67</v>
      </c>
      <c r="S33" s="71">
        <v>42025</v>
      </c>
      <c r="T33" s="85">
        <v>91105.67</v>
      </c>
      <c r="U33" s="77">
        <f t="shared" si="0"/>
        <v>0</v>
      </c>
      <c r="Z33" s="125">
        <f>SUM(Z23:Z32)</f>
        <v>279000</v>
      </c>
      <c r="AA33" s="125"/>
      <c r="AB33" s="101"/>
      <c r="AC33" s="102">
        <f>SUM(AC23:AC32)</f>
        <v>279000</v>
      </c>
      <c r="AD33" s="99"/>
    </row>
    <row r="34" spans="1:30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17"/>
      <c r="M34" s="17"/>
      <c r="N34" s="88">
        <v>117794.5</v>
      </c>
      <c r="P34" s="74">
        <v>42023</v>
      </c>
      <c r="Q34" s="126">
        <v>9442</v>
      </c>
      <c r="R34" s="70">
        <v>30106.9</v>
      </c>
      <c r="S34" s="71">
        <v>42025</v>
      </c>
      <c r="T34" s="85">
        <v>30106.9</v>
      </c>
      <c r="U34" s="77">
        <f t="shared" si="0"/>
        <v>0</v>
      </c>
      <c r="AB34" s="95"/>
      <c r="AC34" s="66"/>
      <c r="AD34" s="99"/>
    </row>
    <row r="35" spans="1:30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17"/>
      <c r="M35" s="17"/>
      <c r="N35" s="88">
        <v>0</v>
      </c>
      <c r="P35" s="74">
        <v>42023</v>
      </c>
      <c r="Q35" s="126">
        <v>9535</v>
      </c>
      <c r="R35" s="70">
        <v>14154.4</v>
      </c>
      <c r="S35" s="71">
        <v>42025</v>
      </c>
      <c r="T35" s="85">
        <v>14154.4</v>
      </c>
      <c r="U35" s="77">
        <f t="shared" si="0"/>
        <v>0</v>
      </c>
    </row>
    <row r="36" spans="1:30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5"/>
      <c r="M36" s="15"/>
      <c r="N36" s="141">
        <v>0</v>
      </c>
      <c r="P36" s="74">
        <v>42024</v>
      </c>
      <c r="Q36" s="126">
        <v>9561</v>
      </c>
      <c r="R36" s="70">
        <v>19754.3</v>
      </c>
      <c r="S36" s="71">
        <v>42027</v>
      </c>
      <c r="T36" s="85">
        <v>19754.3</v>
      </c>
      <c r="U36" s="77">
        <f t="shared" ref="U36:U60" si="1">R36-T36</f>
        <v>0</v>
      </c>
    </row>
    <row r="37" spans="1:30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92898.880000000005</v>
      </c>
      <c r="L37" s="3"/>
      <c r="M37" s="3"/>
      <c r="N37" s="67">
        <f>SUM(N4:N36)</f>
        <v>757341.45</v>
      </c>
      <c r="P37" s="74">
        <v>42024</v>
      </c>
      <c r="Q37" s="126">
        <v>9579</v>
      </c>
      <c r="R37" s="70">
        <v>5829.6</v>
      </c>
      <c r="S37" s="71">
        <v>42026</v>
      </c>
      <c r="T37" s="85">
        <v>5829.6</v>
      </c>
      <c r="U37" s="77">
        <f t="shared" si="1"/>
        <v>0</v>
      </c>
      <c r="Z37" s="96" t="s">
        <v>124</v>
      </c>
      <c r="AA37" s="96"/>
      <c r="AB37" s="97"/>
      <c r="AC37" s="98">
        <v>42039</v>
      </c>
      <c r="AD37" s="99"/>
    </row>
    <row r="38" spans="1:30" x14ac:dyDescent="0.25">
      <c r="A38" s="421"/>
      <c r="B38" s="421"/>
      <c r="C38" s="36"/>
      <c r="I38" s="3"/>
      <c r="K38" s="3"/>
      <c r="L38" s="3"/>
      <c r="M38" s="3"/>
      <c r="P38" s="74">
        <v>42024</v>
      </c>
      <c r="Q38" s="126">
        <v>9635</v>
      </c>
      <c r="R38" s="70">
        <v>26081.7</v>
      </c>
      <c r="S38" s="71">
        <v>42026</v>
      </c>
      <c r="T38" s="127">
        <v>26081.7</v>
      </c>
      <c r="U38" s="77">
        <f t="shared" si="1"/>
        <v>0</v>
      </c>
      <c r="Y38" s="100"/>
      <c r="Z38" s="100"/>
      <c r="AA38" s="100"/>
      <c r="AB38" s="101"/>
      <c r="AC38" s="102"/>
      <c r="AD38" s="103"/>
    </row>
    <row r="39" spans="1:30" x14ac:dyDescent="0.25">
      <c r="A39" s="150"/>
      <c r="B39" s="36"/>
      <c r="C39" s="36"/>
      <c r="D39" s="8"/>
      <c r="E39" s="36"/>
      <c r="F39" s="36"/>
      <c r="H39" s="403" t="s">
        <v>7</v>
      </c>
      <c r="I39" s="404"/>
      <c r="J39" s="401">
        <f>I37+K37</f>
        <v>98759.88</v>
      </c>
      <c r="K39" s="402"/>
      <c r="L39" s="278"/>
      <c r="M39" s="278"/>
      <c r="N39" s="90"/>
      <c r="P39" s="74">
        <v>42024</v>
      </c>
      <c r="Q39" s="126">
        <v>9639</v>
      </c>
      <c r="R39" s="70">
        <v>111951</v>
      </c>
      <c r="S39" s="128" t="s">
        <v>138</v>
      </c>
      <c r="T39" s="127">
        <f>35000+76951</f>
        <v>111951</v>
      </c>
      <c r="U39" s="77">
        <f t="shared" si="1"/>
        <v>0</v>
      </c>
      <c r="Y39" s="104" t="s">
        <v>126</v>
      </c>
      <c r="Z39" s="100" t="s">
        <v>127</v>
      </c>
      <c r="AA39" s="100"/>
      <c r="AB39" s="101" t="s">
        <v>128</v>
      </c>
      <c r="AC39" s="102" t="s">
        <v>129</v>
      </c>
      <c r="AD39" s="103"/>
    </row>
    <row r="40" spans="1:30" ht="16.5" customHeight="1" x14ac:dyDescent="0.25">
      <c r="A40" s="422"/>
      <c r="B40" s="422"/>
      <c r="C40" s="36"/>
      <c r="D40" s="408" t="s">
        <v>8</v>
      </c>
      <c r="E40" s="408"/>
      <c r="F40" s="17">
        <f>F37-J39</f>
        <v>3976982.2</v>
      </c>
      <c r="I40" s="14"/>
      <c r="P40" s="74">
        <v>42025</v>
      </c>
      <c r="Q40" s="126">
        <v>9652</v>
      </c>
      <c r="R40" s="70">
        <v>10759.2</v>
      </c>
      <c r="S40" s="71">
        <v>42026</v>
      </c>
      <c r="T40" s="127">
        <v>10759.2</v>
      </c>
      <c r="U40" s="77">
        <f t="shared" si="1"/>
        <v>0</v>
      </c>
      <c r="Y40" s="105">
        <v>9690</v>
      </c>
      <c r="Z40" s="106">
        <v>53228.4</v>
      </c>
      <c r="AA40" s="106"/>
      <c r="AB40" s="107">
        <v>850956</v>
      </c>
      <c r="AC40" s="108">
        <v>53228.5</v>
      </c>
      <c r="AD40" s="109">
        <v>42031</v>
      </c>
    </row>
    <row r="41" spans="1:30" x14ac:dyDescent="0.25">
      <c r="D41" s="8"/>
      <c r="E41" s="36" t="s">
        <v>0</v>
      </c>
      <c r="F41" s="88">
        <f>-C37</f>
        <v>-582066.69999999995</v>
      </c>
      <c r="P41" s="74">
        <v>42025</v>
      </c>
      <c r="Q41" s="126">
        <v>9690</v>
      </c>
      <c r="R41" s="129">
        <v>53228.4</v>
      </c>
      <c r="S41" s="146">
        <v>42038</v>
      </c>
      <c r="T41" s="147">
        <v>53228.4</v>
      </c>
      <c r="U41" s="77">
        <f t="shared" si="1"/>
        <v>0</v>
      </c>
      <c r="Y41" s="135">
        <v>9990</v>
      </c>
      <c r="Z41" s="130">
        <v>9060</v>
      </c>
      <c r="AA41" s="111"/>
      <c r="AB41" s="107">
        <v>850955</v>
      </c>
      <c r="AC41" s="108">
        <v>10303.5</v>
      </c>
      <c r="AD41" s="109">
        <v>42031</v>
      </c>
    </row>
    <row r="42" spans="1:30" ht="16.5" thickBot="1" x14ac:dyDescent="0.3">
      <c r="D42" s="8" t="s">
        <v>146</v>
      </c>
      <c r="E42" s="56"/>
      <c r="F42" s="151">
        <v>-3219143.39</v>
      </c>
      <c r="I42" s="424" t="s">
        <v>9</v>
      </c>
      <c r="J42" s="424"/>
      <c r="K42" s="151">
        <v>387486.45</v>
      </c>
      <c r="L42" s="88"/>
      <c r="M42" s="88"/>
      <c r="P42" s="74">
        <v>42025</v>
      </c>
      <c r="Q42" s="126">
        <v>9714</v>
      </c>
      <c r="R42" s="70">
        <v>112998</v>
      </c>
      <c r="S42" s="71">
        <v>42035</v>
      </c>
      <c r="T42" s="127">
        <v>112998</v>
      </c>
      <c r="U42" s="77">
        <f t="shared" si="1"/>
        <v>0</v>
      </c>
      <c r="Y42" s="135">
        <v>10415</v>
      </c>
      <c r="Z42" s="130">
        <v>800</v>
      </c>
      <c r="AA42" s="111" t="s">
        <v>137</v>
      </c>
      <c r="AB42" s="107">
        <v>2721294</v>
      </c>
      <c r="AC42" s="108">
        <v>11115</v>
      </c>
      <c r="AD42" s="109">
        <v>42030</v>
      </c>
    </row>
    <row r="43" spans="1:30" ht="16.5" thickTop="1" x14ac:dyDescent="0.25">
      <c r="E43" s="4" t="s">
        <v>10</v>
      </c>
      <c r="F43" s="3">
        <f>F40+F41+F42</f>
        <v>175772.10999999987</v>
      </c>
      <c r="I43" s="423" t="s">
        <v>147</v>
      </c>
      <c r="J43" s="423"/>
      <c r="K43" s="152">
        <f>K42+F45</f>
        <v>641425.55999999982</v>
      </c>
      <c r="L43" s="152"/>
      <c r="M43" s="152"/>
      <c r="P43" s="74">
        <v>42026</v>
      </c>
      <c r="Q43" s="126">
        <v>9733</v>
      </c>
      <c r="R43" s="70">
        <v>23032.5</v>
      </c>
      <c r="S43" s="71">
        <v>42035</v>
      </c>
      <c r="T43" s="127">
        <v>23032.5</v>
      </c>
      <c r="U43" s="77">
        <f t="shared" si="1"/>
        <v>0</v>
      </c>
      <c r="Y43" s="135">
        <v>10415</v>
      </c>
      <c r="Z43" s="130">
        <v>10303.5</v>
      </c>
      <c r="AA43" s="111" t="s">
        <v>137</v>
      </c>
      <c r="AB43" s="107" t="s">
        <v>149</v>
      </c>
      <c r="AC43" s="108">
        <v>800</v>
      </c>
      <c r="AD43" s="109">
        <v>42030</v>
      </c>
    </row>
    <row r="44" spans="1:30" ht="16.5" thickBot="1" x14ac:dyDescent="0.3">
      <c r="D44" s="407" t="s">
        <v>31</v>
      </c>
      <c r="E44" s="407"/>
      <c r="F44" s="18">
        <v>78167</v>
      </c>
      <c r="I44" s="4" t="s">
        <v>148</v>
      </c>
      <c r="K44" s="67">
        <v>-409971.20000000001</v>
      </c>
      <c r="L44" s="67"/>
      <c r="M44" s="67"/>
      <c r="P44" s="74">
        <v>42027</v>
      </c>
      <c r="Q44" s="126">
        <v>9840</v>
      </c>
      <c r="R44" s="70">
        <v>32253.599999999999</v>
      </c>
      <c r="S44" s="71">
        <v>42035</v>
      </c>
      <c r="T44" s="85">
        <v>32253.599999999999</v>
      </c>
      <c r="U44" s="77">
        <f t="shared" si="1"/>
        <v>0</v>
      </c>
      <c r="Y44" s="135">
        <v>10415</v>
      </c>
      <c r="Z44" s="130">
        <v>2055</v>
      </c>
      <c r="AA44" s="111" t="s">
        <v>137</v>
      </c>
      <c r="AB44" s="107" t="s">
        <v>149</v>
      </c>
      <c r="AC44" s="108">
        <v>49851.5</v>
      </c>
      <c r="AD44" s="109">
        <v>42032</v>
      </c>
    </row>
    <row r="45" spans="1:30" ht="16.5" thickBot="1" x14ac:dyDescent="0.3">
      <c r="E45" s="5" t="s">
        <v>11</v>
      </c>
      <c r="F45" s="6">
        <f>F44+F43</f>
        <v>253939.10999999987</v>
      </c>
      <c r="I45" s="419" t="s">
        <v>12</v>
      </c>
      <c r="J45" s="420"/>
      <c r="K45" s="276">
        <f>K43+K44</f>
        <v>231454.35999999981</v>
      </c>
      <c r="L45" s="279"/>
      <c r="M45" s="279"/>
      <c r="P45" s="74">
        <v>42028</v>
      </c>
      <c r="Q45" s="126">
        <v>9939</v>
      </c>
      <c r="R45" s="70">
        <v>14166</v>
      </c>
      <c r="S45" s="71">
        <v>42035</v>
      </c>
      <c r="T45" s="127">
        <v>14166</v>
      </c>
      <c r="U45" s="77">
        <f t="shared" si="1"/>
        <v>0</v>
      </c>
      <c r="Y45" s="135">
        <v>10415</v>
      </c>
      <c r="Z45" s="130">
        <v>26641.439999999999</v>
      </c>
      <c r="AA45" s="113" t="s">
        <v>152</v>
      </c>
      <c r="AB45" s="107" t="s">
        <v>149</v>
      </c>
      <c r="AC45" s="108">
        <v>37000</v>
      </c>
      <c r="AD45" s="109">
        <v>42033</v>
      </c>
    </row>
    <row r="46" spans="1:30" x14ac:dyDescent="0.25">
      <c r="K46" s="67"/>
      <c r="L46" s="67"/>
      <c r="M46" s="67"/>
      <c r="P46" s="74">
        <v>42028</v>
      </c>
      <c r="Q46" s="126">
        <v>9990</v>
      </c>
      <c r="R46" s="70">
        <v>234060</v>
      </c>
      <c r="S46" s="149" t="s">
        <v>145</v>
      </c>
      <c r="T46" s="147">
        <f>225000+9060</f>
        <v>234060</v>
      </c>
      <c r="U46" s="77">
        <f t="shared" si="1"/>
        <v>0</v>
      </c>
      <c r="Y46" s="135">
        <v>10478</v>
      </c>
      <c r="Z46" s="130">
        <v>16807.599999999999</v>
      </c>
      <c r="AA46" s="112"/>
      <c r="AB46" s="107">
        <v>2719688</v>
      </c>
      <c r="AC46" s="108">
        <v>61748.5</v>
      </c>
      <c r="AD46" s="109">
        <v>42033</v>
      </c>
    </row>
    <row r="47" spans="1:30" x14ac:dyDescent="0.25">
      <c r="K47" s="67"/>
      <c r="L47" s="67"/>
      <c r="M47" s="67"/>
      <c r="P47" s="74">
        <v>42030</v>
      </c>
      <c r="Q47" s="126">
        <v>10079</v>
      </c>
      <c r="R47" s="129">
        <v>34581.9</v>
      </c>
      <c r="S47" s="71">
        <v>42035</v>
      </c>
      <c r="T47" s="127">
        <v>34581.9</v>
      </c>
      <c r="U47" s="77">
        <f t="shared" si="1"/>
        <v>0</v>
      </c>
      <c r="Y47" s="159">
        <v>10566</v>
      </c>
      <c r="Z47" s="112">
        <v>79686.12</v>
      </c>
      <c r="AA47" s="112"/>
      <c r="AB47" s="117" t="s">
        <v>149</v>
      </c>
      <c r="AC47" s="118">
        <v>3551</v>
      </c>
      <c r="AD47" s="109">
        <v>42034</v>
      </c>
    </row>
    <row r="48" spans="1:30" x14ac:dyDescent="0.25">
      <c r="P48" s="74">
        <v>42030</v>
      </c>
      <c r="Q48" s="126">
        <v>10167</v>
      </c>
      <c r="R48" s="129">
        <v>6936.7</v>
      </c>
      <c r="S48" s="71">
        <v>42035</v>
      </c>
      <c r="T48" s="127">
        <v>6936.7</v>
      </c>
      <c r="U48" s="77">
        <f t="shared" si="1"/>
        <v>0</v>
      </c>
      <c r="Y48" s="160">
        <v>10578</v>
      </c>
      <c r="Z48" s="106">
        <v>26449.599999999999</v>
      </c>
      <c r="AA48" s="106"/>
      <c r="AB48" s="117" t="s">
        <v>149</v>
      </c>
      <c r="AC48" s="118">
        <v>75000</v>
      </c>
      <c r="AD48" s="120">
        <v>42034</v>
      </c>
    </row>
    <row r="49" spans="15:30" x14ac:dyDescent="0.25">
      <c r="P49" s="74">
        <v>42031</v>
      </c>
      <c r="Q49" s="126">
        <v>10203</v>
      </c>
      <c r="R49" s="70">
        <v>55379.6</v>
      </c>
      <c r="S49" s="71">
        <v>42035</v>
      </c>
      <c r="T49" s="85">
        <v>55379.6</v>
      </c>
      <c r="U49" s="77">
        <f t="shared" si="1"/>
        <v>0</v>
      </c>
      <c r="Y49" s="160">
        <v>10610</v>
      </c>
      <c r="Z49" s="161">
        <v>173890.69</v>
      </c>
      <c r="AA49" s="121"/>
      <c r="AB49" s="117">
        <v>2719687</v>
      </c>
      <c r="AC49" s="118">
        <v>15000</v>
      </c>
      <c r="AD49" s="120">
        <v>42034</v>
      </c>
    </row>
    <row r="50" spans="15:30" x14ac:dyDescent="0.25">
      <c r="P50" s="74">
        <v>42032</v>
      </c>
      <c r="Q50" s="126">
        <v>10277</v>
      </c>
      <c r="R50" s="70">
        <v>15062.4</v>
      </c>
      <c r="S50" s="71">
        <v>42035</v>
      </c>
      <c r="T50" s="85">
        <v>15062.4</v>
      </c>
      <c r="U50" s="77">
        <f t="shared" si="1"/>
        <v>0</v>
      </c>
      <c r="Y50" s="160">
        <v>10662</v>
      </c>
      <c r="Z50" s="161">
        <v>141470.15</v>
      </c>
      <c r="AA50" s="121" t="s">
        <v>137</v>
      </c>
      <c r="AB50" s="117" t="s">
        <v>151</v>
      </c>
      <c r="AC50" s="118">
        <v>105000</v>
      </c>
      <c r="AD50" s="120">
        <v>42035</v>
      </c>
    </row>
    <row r="51" spans="15:30" x14ac:dyDescent="0.25">
      <c r="P51" s="74">
        <v>42033</v>
      </c>
      <c r="Q51" s="126">
        <v>10359</v>
      </c>
      <c r="R51" s="70">
        <v>18302.400000000001</v>
      </c>
      <c r="S51" s="131">
        <v>42035</v>
      </c>
      <c r="T51" s="85">
        <v>18302.400000000001</v>
      </c>
      <c r="U51" s="77">
        <f t="shared" si="1"/>
        <v>0</v>
      </c>
      <c r="Y51" s="160"/>
      <c r="Z51" s="161"/>
      <c r="AA51" s="121"/>
      <c r="AB51" s="117">
        <v>2719691</v>
      </c>
      <c r="AC51" s="118">
        <v>29294.5</v>
      </c>
      <c r="AD51" s="120">
        <v>42035</v>
      </c>
    </row>
    <row r="52" spans="15:30" x14ac:dyDescent="0.25">
      <c r="P52" s="74">
        <v>42033</v>
      </c>
      <c r="Q52" s="126">
        <v>10415</v>
      </c>
      <c r="R52" s="70">
        <v>75538.94</v>
      </c>
      <c r="S52" s="148" t="s">
        <v>150</v>
      </c>
      <c r="T52" s="85">
        <f>35739+10303.5+2055+800+26641.44</f>
        <v>75538.94</v>
      </c>
      <c r="U52" s="77">
        <f t="shared" si="1"/>
        <v>0</v>
      </c>
      <c r="Y52" s="160"/>
      <c r="Z52" s="161"/>
      <c r="AA52" s="121"/>
      <c r="AB52" s="117" t="s">
        <v>149</v>
      </c>
      <c r="AC52" s="118">
        <v>23500</v>
      </c>
      <c r="AD52" s="120">
        <v>42035</v>
      </c>
    </row>
    <row r="53" spans="15:30" ht="16.5" thickBot="1" x14ac:dyDescent="0.3">
      <c r="P53" s="74">
        <v>42034</v>
      </c>
      <c r="Q53" s="126">
        <v>10478</v>
      </c>
      <c r="R53" s="70">
        <v>16807.599999999999</v>
      </c>
      <c r="S53" s="156">
        <v>42039</v>
      </c>
      <c r="T53" s="157">
        <v>16807.599999999999</v>
      </c>
      <c r="U53" s="77">
        <f t="shared" si="1"/>
        <v>0</v>
      </c>
      <c r="Y53" s="162"/>
      <c r="Z53" s="163">
        <v>0</v>
      </c>
      <c r="AA53" s="122"/>
      <c r="AB53" s="155" t="s">
        <v>149</v>
      </c>
      <c r="AC53" s="138">
        <v>65000</v>
      </c>
      <c r="AD53" s="158">
        <v>42035</v>
      </c>
    </row>
    <row r="54" spans="15:30" ht="17.25" thickTop="1" thickBot="1" x14ac:dyDescent="0.3">
      <c r="P54" s="74">
        <v>42034</v>
      </c>
      <c r="Q54" s="126">
        <v>10566</v>
      </c>
      <c r="R54" s="70">
        <v>79686.12</v>
      </c>
      <c r="S54" s="156">
        <v>42039</v>
      </c>
      <c r="T54" s="157">
        <v>79686.12</v>
      </c>
      <c r="U54" s="77">
        <f t="shared" si="1"/>
        <v>0</v>
      </c>
      <c r="Y54" s="164" t="s">
        <v>153</v>
      </c>
      <c r="Z54" s="165">
        <f>SUM(Z40:Z53)</f>
        <v>540392.5</v>
      </c>
      <c r="AA54" s="125"/>
      <c r="AB54" s="154" t="s">
        <v>153</v>
      </c>
      <c r="AC54" s="153">
        <f>SUM(AC40:AC53)</f>
        <v>540392.5</v>
      </c>
      <c r="AD54" s="99"/>
    </row>
    <row r="55" spans="15:30" ht="15" x14ac:dyDescent="0.25">
      <c r="P55" s="74">
        <v>42034</v>
      </c>
      <c r="Q55" s="126">
        <v>10578</v>
      </c>
      <c r="R55" s="70">
        <v>26449.599999999999</v>
      </c>
      <c r="S55" s="156">
        <v>42039</v>
      </c>
      <c r="T55" s="157">
        <v>26449.599999999999</v>
      </c>
      <c r="U55" s="77">
        <f t="shared" si="1"/>
        <v>0</v>
      </c>
    </row>
    <row r="56" spans="15:30" ht="15" x14ac:dyDescent="0.25">
      <c r="P56" s="74">
        <v>42035</v>
      </c>
      <c r="Q56" s="126">
        <v>10610</v>
      </c>
      <c r="R56" s="70">
        <v>173890.69</v>
      </c>
      <c r="S56" s="156">
        <v>42039</v>
      </c>
      <c r="T56" s="157">
        <v>173890.69</v>
      </c>
      <c r="U56" s="77">
        <f t="shared" si="1"/>
        <v>0</v>
      </c>
    </row>
    <row r="57" spans="15:30" ht="15" x14ac:dyDescent="0.25">
      <c r="P57" s="74">
        <v>42035</v>
      </c>
      <c r="Q57" s="126">
        <v>10662</v>
      </c>
      <c r="R57" s="70">
        <v>156551.79999999999</v>
      </c>
      <c r="S57" s="180" t="s">
        <v>163</v>
      </c>
      <c r="T57" s="181">
        <f>141470.15+15081.65</f>
        <v>156551.79999999999</v>
      </c>
      <c r="U57" s="77">
        <f t="shared" si="1"/>
        <v>0</v>
      </c>
    </row>
    <row r="58" spans="15:30" ht="15" x14ac:dyDescent="0.25">
      <c r="P58" s="74">
        <v>42035</v>
      </c>
      <c r="Q58" s="126">
        <v>10694</v>
      </c>
      <c r="R58" s="70">
        <v>31563</v>
      </c>
      <c r="S58" s="180">
        <v>42047</v>
      </c>
      <c r="T58" s="181">
        <v>31563</v>
      </c>
      <c r="U58" s="77">
        <f t="shared" si="1"/>
        <v>0</v>
      </c>
    </row>
    <row r="59" spans="15:30" ht="15" x14ac:dyDescent="0.25">
      <c r="P59" s="74">
        <v>42035</v>
      </c>
      <c r="Q59" s="126">
        <v>10695</v>
      </c>
      <c r="R59" s="70">
        <v>12723.9</v>
      </c>
      <c r="S59" s="180">
        <v>42047</v>
      </c>
      <c r="T59" s="181">
        <v>12723.9</v>
      </c>
      <c r="U59" s="77">
        <f t="shared" si="1"/>
        <v>0</v>
      </c>
    </row>
    <row r="60" spans="15:30" thickBot="1" x14ac:dyDescent="0.3">
      <c r="P60"/>
      <c r="Q60" s="16"/>
      <c r="R60" s="133">
        <v>0</v>
      </c>
      <c r="S60" s="16"/>
      <c r="T60" s="143"/>
      <c r="U60" s="134">
        <f t="shared" si="1"/>
        <v>0</v>
      </c>
    </row>
    <row r="61" spans="15:30" ht="16.5" thickTop="1" x14ac:dyDescent="0.25">
      <c r="P61"/>
      <c r="Q61"/>
      <c r="R61" s="132">
        <f>SUM(R4:R60)</f>
        <v>3219143.39</v>
      </c>
      <c r="S61" s="104"/>
      <c r="T61" s="104"/>
      <c r="U61" s="132">
        <f>SUM(U4:U60)</f>
        <v>0</v>
      </c>
    </row>
    <row r="62" spans="15:30" ht="15" x14ac:dyDescent="0.25">
      <c r="O62" s="8"/>
      <c r="P62" s="8"/>
      <c r="Q62" s="8"/>
      <c r="R62" s="8"/>
      <c r="S62" s="8"/>
      <c r="T62" s="8"/>
      <c r="U62" s="8"/>
      <c r="V62" s="8"/>
      <c r="W62" s="8"/>
    </row>
    <row r="63" spans="15:30" x14ac:dyDescent="0.25">
      <c r="O63" s="8"/>
      <c r="P63" s="136"/>
      <c r="Q63" s="86"/>
      <c r="R63" s="85"/>
      <c r="S63" s="137"/>
      <c r="T63" s="138"/>
      <c r="U63" s="139"/>
      <c r="V63" s="8"/>
      <c r="W63" s="8"/>
    </row>
    <row r="64" spans="15:30" x14ac:dyDescent="0.25">
      <c r="O64" s="8"/>
      <c r="P64" s="136"/>
      <c r="Q64" s="86"/>
      <c r="R64" s="85"/>
      <c r="S64" s="137"/>
      <c r="T64" s="138"/>
      <c r="U64" s="139"/>
      <c r="V64" s="8"/>
      <c r="W64" s="8"/>
    </row>
    <row r="65" spans="15:23" x14ac:dyDescent="0.25">
      <c r="O65" s="8"/>
      <c r="P65" s="136"/>
      <c r="Q65" s="86"/>
      <c r="R65" s="85"/>
      <c r="S65" s="137"/>
      <c r="T65" s="138"/>
      <c r="U65" s="139"/>
      <c r="V65" s="8"/>
      <c r="W65" s="8"/>
    </row>
    <row r="66" spans="15:23" x14ac:dyDescent="0.25">
      <c r="O66" s="8"/>
      <c r="P66" s="136"/>
      <c r="Q66" s="86"/>
      <c r="R66" s="85"/>
      <c r="S66" s="137"/>
      <c r="T66" s="138"/>
      <c r="U66" s="139"/>
      <c r="V66" s="8"/>
      <c r="W66" s="8"/>
    </row>
    <row r="67" spans="15:23" x14ac:dyDescent="0.25">
      <c r="O67" s="8"/>
      <c r="P67" s="136"/>
      <c r="Q67" s="86"/>
      <c r="R67" s="140"/>
      <c r="S67" s="137"/>
      <c r="T67" s="138"/>
      <c r="U67" s="140"/>
      <c r="V67" s="8"/>
      <c r="W67" s="8"/>
    </row>
    <row r="68" spans="15:23" x14ac:dyDescent="0.25">
      <c r="O68" s="8"/>
      <c r="P68" s="136"/>
      <c r="Q68" s="86"/>
      <c r="R68" s="8"/>
      <c r="S68" s="137"/>
      <c r="T68" s="138"/>
      <c r="U68" s="8"/>
      <c r="V68" s="8"/>
      <c r="W68" s="8"/>
    </row>
  </sheetData>
  <sortState ref="Y40:AA50">
    <sortCondition ref="Y40:Y50"/>
  </sortState>
  <mergeCells count="12">
    <mergeCell ref="C1:J1"/>
    <mergeCell ref="E3:F3"/>
    <mergeCell ref="I3:K3"/>
    <mergeCell ref="H39:I39"/>
    <mergeCell ref="J39:K39"/>
    <mergeCell ref="I45:J45"/>
    <mergeCell ref="A38:B38"/>
    <mergeCell ref="A40:B40"/>
    <mergeCell ref="D44:E44"/>
    <mergeCell ref="I43:J43"/>
    <mergeCell ref="D40:E40"/>
    <mergeCell ref="I42:J42"/>
  </mergeCells>
  <pageMargins left="0.70866141732283472" right="0.70866141732283472" top="0.15748031496062992" bottom="0.19685039370078741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A28" workbookViewId="0">
      <selection activeCell="I34" sqref="I3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400" t="s">
        <v>144</v>
      </c>
      <c r="D1" s="400"/>
      <c r="E1" s="400"/>
      <c r="F1" s="400"/>
      <c r="G1" s="400"/>
      <c r="H1" s="400"/>
      <c r="I1" s="400"/>
      <c r="J1" s="400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409" t="s">
        <v>13</v>
      </c>
      <c r="F3" s="410"/>
      <c r="I3" s="411" t="s">
        <v>4</v>
      </c>
      <c r="J3" s="412"/>
      <c r="K3" s="413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230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190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191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192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193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71419.62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429"/>
      <c r="B38" s="429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403" t="s">
        <v>7</v>
      </c>
      <c r="I39" s="404"/>
      <c r="J39" s="401">
        <f>I37+K37</f>
        <v>77501.62</v>
      </c>
      <c r="K39" s="402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427"/>
      <c r="B40" s="427"/>
      <c r="D40" s="408" t="s">
        <v>8</v>
      </c>
      <c r="E40" s="408"/>
      <c r="F40" s="88">
        <f>F37-J39</f>
        <v>4050260.07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428" t="s">
        <v>187</v>
      </c>
      <c r="J43" s="428"/>
      <c r="K43" s="221">
        <f>K42+F45</f>
        <v>508321.04999999958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75460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425" t="s">
        <v>12</v>
      </c>
      <c r="J45" s="426"/>
      <c r="K45" s="280">
        <f>K44+K43</f>
        <v>120834.59999999957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204</v>
      </c>
      <c r="R63" s="246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7" t="s">
        <v>205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8" bestFit="1" customWidth="1"/>
  </cols>
  <sheetData>
    <row r="1" spans="1:28" ht="24" thickBot="1" x14ac:dyDescent="0.4">
      <c r="C1" s="400" t="s">
        <v>188</v>
      </c>
      <c r="D1" s="400"/>
      <c r="E1" s="400"/>
      <c r="F1" s="400"/>
      <c r="G1" s="400"/>
      <c r="H1" s="400"/>
      <c r="I1" s="400"/>
      <c r="J1" s="400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42075</v>
      </c>
      <c r="AA2" s="229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409" t="s">
        <v>13</v>
      </c>
      <c r="F3" s="410"/>
      <c r="I3" s="411" t="s">
        <v>4</v>
      </c>
      <c r="J3" s="412"/>
      <c r="K3" s="413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42064</v>
      </c>
      <c r="C4" s="176">
        <v>3196</v>
      </c>
      <c r="D4" s="59" t="s">
        <v>189</v>
      </c>
      <c r="E4" s="224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42065</v>
      </c>
      <c r="C5" s="176">
        <v>4023</v>
      </c>
      <c r="D5" s="25" t="s">
        <v>198</v>
      </c>
      <c r="E5" s="225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9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186" t="s">
        <v>151</v>
      </c>
      <c r="Z5" s="187">
        <v>85000</v>
      </c>
      <c r="AA5" s="230">
        <v>42058</v>
      </c>
    </row>
    <row r="6" spans="1:28" x14ac:dyDescent="0.25">
      <c r="B6" s="43">
        <v>42066</v>
      </c>
      <c r="C6" s="176">
        <v>4616</v>
      </c>
      <c r="D6" s="25" t="s">
        <v>199</v>
      </c>
      <c r="E6" s="225">
        <v>42066</v>
      </c>
      <c r="F6" s="28">
        <v>156015.5</v>
      </c>
      <c r="G6" s="23"/>
      <c r="H6" s="47">
        <v>42066</v>
      </c>
      <c r="I6" s="29">
        <v>170</v>
      </c>
      <c r="J6" s="61" t="s">
        <v>207</v>
      </c>
      <c r="K6" s="34">
        <v>20000</v>
      </c>
      <c r="L6" s="89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186" t="s">
        <v>151</v>
      </c>
      <c r="Z6" s="187">
        <v>45000</v>
      </c>
      <c r="AA6" s="230">
        <v>42059</v>
      </c>
    </row>
    <row r="7" spans="1:28" x14ac:dyDescent="0.25">
      <c r="B7" s="43">
        <v>42067</v>
      </c>
      <c r="C7" s="176">
        <v>0</v>
      </c>
      <c r="D7" s="22"/>
      <c r="E7" s="225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9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186" t="s">
        <v>151</v>
      </c>
      <c r="Z7" s="187">
        <v>40000</v>
      </c>
      <c r="AA7" s="230">
        <v>42060</v>
      </c>
    </row>
    <row r="8" spans="1:28" x14ac:dyDescent="0.25">
      <c r="B8" s="43">
        <v>42068</v>
      </c>
      <c r="C8" s="176">
        <v>4518.5</v>
      </c>
      <c r="D8" s="22" t="s">
        <v>200</v>
      </c>
      <c r="E8" s="225">
        <v>42068</v>
      </c>
      <c r="F8" s="28">
        <v>122327.9</v>
      </c>
      <c r="G8" s="23"/>
      <c r="H8" s="47">
        <v>42068</v>
      </c>
      <c r="I8" s="29">
        <v>110</v>
      </c>
      <c r="J8" s="50" t="s">
        <v>194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186" t="s">
        <v>151</v>
      </c>
      <c r="Z8" s="187">
        <v>90000</v>
      </c>
      <c r="AA8" s="230">
        <v>42061</v>
      </c>
    </row>
    <row r="9" spans="1:28" x14ac:dyDescent="0.25">
      <c r="B9" s="43">
        <v>42069</v>
      </c>
      <c r="C9" s="176">
        <v>80224</v>
      </c>
      <c r="D9" s="24" t="s">
        <v>201</v>
      </c>
      <c r="E9" s="225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186" t="s">
        <v>151</v>
      </c>
      <c r="Z9" s="187">
        <v>80000</v>
      </c>
      <c r="AA9" s="230">
        <v>42062</v>
      </c>
    </row>
    <row r="10" spans="1:28" x14ac:dyDescent="0.25">
      <c r="A10" s="21"/>
      <c r="B10" s="43">
        <v>42070</v>
      </c>
      <c r="C10" s="176">
        <v>20959</v>
      </c>
      <c r="D10" s="24" t="s">
        <v>202</v>
      </c>
      <c r="E10" s="225">
        <v>42070</v>
      </c>
      <c r="F10" s="28">
        <v>110100</v>
      </c>
      <c r="G10" s="23"/>
      <c r="H10" s="47">
        <v>42070</v>
      </c>
      <c r="I10" s="29">
        <v>210</v>
      </c>
      <c r="J10" s="50" t="s">
        <v>195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186" t="s">
        <v>151</v>
      </c>
      <c r="Z10" s="187">
        <v>100000</v>
      </c>
      <c r="AA10" s="230">
        <v>42063</v>
      </c>
    </row>
    <row r="11" spans="1:28" x14ac:dyDescent="0.25">
      <c r="B11" s="43">
        <v>42071</v>
      </c>
      <c r="C11" s="176">
        <v>0</v>
      </c>
      <c r="D11" s="25"/>
      <c r="E11" s="225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186" t="s">
        <v>151</v>
      </c>
      <c r="Z11" s="187">
        <v>60000</v>
      </c>
      <c r="AA11" s="230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206</v>
      </c>
      <c r="E12" s="225">
        <v>42072</v>
      </c>
      <c r="F12" s="28">
        <v>154521.5</v>
      </c>
      <c r="G12" s="23"/>
      <c r="H12" s="47">
        <v>42072</v>
      </c>
      <c r="I12" s="29">
        <v>298</v>
      </c>
      <c r="J12" s="50" t="s">
        <v>196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0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208</v>
      </c>
      <c r="E13" s="225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0">
        <v>42057</v>
      </c>
    </row>
    <row r="14" spans="1:28" x14ac:dyDescent="0.25">
      <c r="B14" s="43">
        <v>42074</v>
      </c>
      <c r="C14" s="176">
        <v>0</v>
      </c>
      <c r="D14" s="24"/>
      <c r="E14" s="225">
        <v>42074</v>
      </c>
      <c r="F14" s="28">
        <v>53086.54</v>
      </c>
      <c r="G14" s="23"/>
      <c r="H14" s="47">
        <v>42074</v>
      </c>
      <c r="I14" s="29">
        <v>110</v>
      </c>
      <c r="J14" s="50" t="s">
        <v>197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203</v>
      </c>
      <c r="Z14" s="193">
        <v>8476.5</v>
      </c>
      <c r="AA14" s="230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209</v>
      </c>
      <c r="E15" s="225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3">
        <v>13750</v>
      </c>
      <c r="W15" s="161">
        <v>23868</v>
      </c>
      <c r="X15" s="121"/>
      <c r="Y15" s="117" t="s">
        <v>203</v>
      </c>
      <c r="Z15" s="118">
        <v>50000</v>
      </c>
      <c r="AA15" s="231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4" t="s">
        <v>210</v>
      </c>
      <c r="E16" s="225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3">
        <v>13776</v>
      </c>
      <c r="W16" s="161">
        <v>14056.2</v>
      </c>
      <c r="X16" s="121"/>
      <c r="Y16" s="121" t="s">
        <v>203</v>
      </c>
      <c r="Z16" s="118">
        <v>23548.5</v>
      </c>
      <c r="AA16" s="231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4" t="s">
        <v>211</v>
      </c>
      <c r="E17" s="225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6"/>
      <c r="Y17" s="192" t="s">
        <v>203</v>
      </c>
      <c r="Z17" s="193">
        <v>21500</v>
      </c>
      <c r="AA17" s="230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213</v>
      </c>
      <c r="E18" s="225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8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2">
        <v>13791</v>
      </c>
      <c r="W18" s="213">
        <v>20880.3</v>
      </c>
      <c r="X18" s="226"/>
      <c r="Y18" s="226" t="s">
        <v>203</v>
      </c>
      <c r="Z18" s="193">
        <v>27484.5</v>
      </c>
      <c r="AA18" s="230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214</v>
      </c>
      <c r="E19" s="225">
        <v>42079</v>
      </c>
      <c r="F19" s="28">
        <v>183373</v>
      </c>
      <c r="G19" s="23"/>
      <c r="H19" s="47">
        <v>42079</v>
      </c>
      <c r="I19" s="29">
        <v>110</v>
      </c>
      <c r="J19" s="432" t="s">
        <v>212</v>
      </c>
      <c r="K19" s="28">
        <v>0</v>
      </c>
      <c r="L19" s="89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2">
        <v>13880</v>
      </c>
      <c r="W19" s="213">
        <v>101927.5</v>
      </c>
      <c r="X19" s="226"/>
      <c r="Y19" s="226" t="s">
        <v>203</v>
      </c>
      <c r="Z19" s="193">
        <v>13000</v>
      </c>
      <c r="AA19" s="230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215</v>
      </c>
      <c r="E20" s="225">
        <v>42080</v>
      </c>
      <c r="F20" s="28">
        <v>120762</v>
      </c>
      <c r="G20" s="23"/>
      <c r="H20" s="47">
        <v>42080</v>
      </c>
      <c r="I20" s="29">
        <v>110</v>
      </c>
      <c r="J20" s="432"/>
      <c r="K20" s="34">
        <v>0</v>
      </c>
      <c r="L20" s="89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2">
        <v>13919</v>
      </c>
      <c r="W20" s="213">
        <v>2884.4</v>
      </c>
      <c r="X20" s="226"/>
      <c r="Y20" s="226" t="s">
        <v>203</v>
      </c>
      <c r="Z20" s="193">
        <v>49263</v>
      </c>
      <c r="AA20" s="230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5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9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2">
        <v>13949</v>
      </c>
      <c r="W21" s="213">
        <v>102313</v>
      </c>
      <c r="X21" s="226"/>
      <c r="Y21" s="226" t="s">
        <v>203</v>
      </c>
      <c r="Z21" s="193">
        <v>17555</v>
      </c>
      <c r="AA21" s="230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208</v>
      </c>
      <c r="E22" s="225">
        <v>42082</v>
      </c>
      <c r="F22" s="28">
        <v>138470</v>
      </c>
      <c r="G22" s="20"/>
      <c r="H22" s="47">
        <v>42082</v>
      </c>
      <c r="I22" s="29">
        <v>176</v>
      </c>
      <c r="J22" s="50" t="s">
        <v>221</v>
      </c>
      <c r="K22" s="34">
        <v>465.74</v>
      </c>
      <c r="L22" s="89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2">
        <v>13978</v>
      </c>
      <c r="W22" s="213">
        <v>12033.2</v>
      </c>
      <c r="X22" s="226"/>
      <c r="Y22" s="226" t="s">
        <v>203</v>
      </c>
      <c r="Z22" s="193">
        <v>15000</v>
      </c>
      <c r="AA22" s="230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59" t="s">
        <v>216</v>
      </c>
      <c r="E23" s="225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9">
        <v>104062.5</v>
      </c>
      <c r="N23" s="74">
        <v>42073</v>
      </c>
      <c r="O23" s="248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2">
        <v>14059</v>
      </c>
      <c r="W23" s="213">
        <v>84337.5</v>
      </c>
      <c r="X23" s="226"/>
      <c r="Y23" s="226" t="s">
        <v>203</v>
      </c>
      <c r="Z23" s="193">
        <v>30000</v>
      </c>
      <c r="AA23" s="230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5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9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2">
        <v>14063</v>
      </c>
      <c r="W24" s="213">
        <v>3621.8</v>
      </c>
      <c r="X24" s="226"/>
      <c r="Y24" s="192">
        <v>2719707</v>
      </c>
      <c r="Z24" s="193">
        <v>19607.5</v>
      </c>
      <c r="AA24" s="230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217</v>
      </c>
      <c r="E25" s="225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9">
        <v>133319</v>
      </c>
      <c r="N25" s="74">
        <v>42074</v>
      </c>
      <c r="O25" s="126">
        <v>14497</v>
      </c>
      <c r="P25" s="70">
        <v>118398.79</v>
      </c>
      <c r="Q25" s="196" t="s">
        <v>219</v>
      </c>
      <c r="R25" s="85">
        <f>103293.71+15105.08</f>
        <v>118398.79000000001</v>
      </c>
      <c r="S25" s="77">
        <f t="shared" si="1"/>
        <v>0</v>
      </c>
      <c r="V25" s="242">
        <v>14097</v>
      </c>
      <c r="W25" s="213">
        <v>27194.2</v>
      </c>
      <c r="X25" s="226"/>
      <c r="Y25" s="192">
        <v>2719709</v>
      </c>
      <c r="Z25" s="193">
        <v>24000</v>
      </c>
      <c r="AA25" s="230">
        <v>42062</v>
      </c>
    </row>
    <row r="26" spans="1:28" ht="15" x14ac:dyDescent="0.25">
      <c r="B26" s="43">
        <v>42086</v>
      </c>
      <c r="C26" s="176">
        <v>562</v>
      </c>
      <c r="D26" s="31" t="s">
        <v>214</v>
      </c>
      <c r="E26" s="225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9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2">
        <v>14180</v>
      </c>
      <c r="W26" s="213">
        <v>25597.34</v>
      </c>
      <c r="X26" s="226"/>
      <c r="Y26" s="192">
        <v>2719711</v>
      </c>
      <c r="Z26" s="193">
        <v>32243</v>
      </c>
      <c r="AA26" s="230">
        <v>42063</v>
      </c>
    </row>
    <row r="27" spans="1:28" ht="15" x14ac:dyDescent="0.25">
      <c r="B27" s="43">
        <v>42087</v>
      </c>
      <c r="C27" s="176">
        <v>0</v>
      </c>
      <c r="D27" s="25"/>
      <c r="E27" s="225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9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2">
        <v>14254</v>
      </c>
      <c r="W27" s="213">
        <v>27239.200000000001</v>
      </c>
      <c r="X27" s="226"/>
      <c r="Y27" s="192">
        <v>2719710</v>
      </c>
      <c r="Z27" s="193">
        <v>40000</v>
      </c>
      <c r="AA27" s="230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5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9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2">
        <v>14386</v>
      </c>
      <c r="W28" s="213">
        <v>16274.8</v>
      </c>
      <c r="X28" s="226"/>
      <c r="Y28" s="192" t="s">
        <v>203</v>
      </c>
      <c r="Z28" s="193">
        <v>8610.5</v>
      </c>
      <c r="AA28" s="230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220</v>
      </c>
      <c r="E29" s="225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9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2">
        <v>14442</v>
      </c>
      <c r="W29" s="213">
        <v>16146</v>
      </c>
      <c r="X29" s="226"/>
      <c r="Y29" s="192" t="s">
        <v>203</v>
      </c>
      <c r="Z29" s="193">
        <v>13716</v>
      </c>
      <c r="AA29" s="230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222</v>
      </c>
      <c r="E30" s="225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9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7">
        <v>14469</v>
      </c>
      <c r="W30" s="213">
        <v>20485.3</v>
      </c>
      <c r="X30" s="226"/>
      <c r="Y30" s="192" t="s">
        <v>203</v>
      </c>
      <c r="Z30" s="193">
        <v>37000</v>
      </c>
      <c r="AA30" s="230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223</v>
      </c>
      <c r="E31" s="225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9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7">
        <v>14497</v>
      </c>
      <c r="W31" s="213">
        <v>103293.71</v>
      </c>
      <c r="X31" s="244" t="s">
        <v>165</v>
      </c>
      <c r="Y31" s="192" t="s">
        <v>203</v>
      </c>
      <c r="Z31" s="193">
        <v>45000</v>
      </c>
      <c r="AA31" s="230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5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9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203</v>
      </c>
      <c r="Z32" s="118">
        <v>14229.5</v>
      </c>
      <c r="AA32" s="231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227</v>
      </c>
      <c r="E33" s="225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9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203</v>
      </c>
      <c r="Z33" s="118">
        <v>17000</v>
      </c>
      <c r="AA33" s="231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228</v>
      </c>
      <c r="E34" s="225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9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7"/>
      <c r="W34" s="213"/>
      <c r="X34" s="226"/>
      <c r="Y34" s="226" t="s">
        <v>203</v>
      </c>
      <c r="Z34" s="193">
        <v>60000</v>
      </c>
      <c r="AA34" s="230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7"/>
      <c r="W35" s="213"/>
      <c r="X35" s="226"/>
      <c r="Y35" s="226" t="s">
        <v>203</v>
      </c>
      <c r="Z35" s="193">
        <v>60000</v>
      </c>
      <c r="AA35" s="230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7"/>
      <c r="W36" s="213"/>
      <c r="X36" s="226"/>
      <c r="Y36" s="226" t="s">
        <v>203</v>
      </c>
      <c r="Z36" s="193">
        <v>65000</v>
      </c>
      <c r="AA36" s="230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7"/>
      <c r="W37" s="213"/>
      <c r="X37" s="226"/>
      <c r="Y37" s="226" t="s">
        <v>203</v>
      </c>
      <c r="Z37" s="193">
        <v>19812</v>
      </c>
      <c r="AA37" s="230">
        <v>42068</v>
      </c>
      <c r="AB37" s="82">
        <v>42067</v>
      </c>
    </row>
    <row r="38" spans="1:28" ht="15" x14ac:dyDescent="0.25">
      <c r="A38" s="421"/>
      <c r="B38" s="421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7"/>
      <c r="W38" s="213"/>
      <c r="X38" s="226"/>
      <c r="Y38" s="226" t="s">
        <v>203</v>
      </c>
      <c r="Z38" s="193">
        <v>37000</v>
      </c>
      <c r="AA38" s="230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403" t="s">
        <v>7</v>
      </c>
      <c r="I39" s="404"/>
      <c r="J39" s="401">
        <f>I37+K37</f>
        <v>99380.81</v>
      </c>
      <c r="K39" s="402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7"/>
      <c r="W39" s="213"/>
      <c r="X39" s="226"/>
      <c r="Y39" s="226" t="s">
        <v>203</v>
      </c>
      <c r="Z39" s="193">
        <v>22700</v>
      </c>
      <c r="AA39" s="230">
        <v>42069</v>
      </c>
      <c r="AB39" s="82">
        <v>42068</v>
      </c>
    </row>
    <row r="40" spans="1:28" x14ac:dyDescent="0.25">
      <c r="A40" s="422"/>
      <c r="B40" s="422"/>
      <c r="C40" s="88"/>
      <c r="D40" s="408" t="s">
        <v>8</v>
      </c>
      <c r="E40" s="408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203</v>
      </c>
      <c r="Z40" s="118">
        <v>60000</v>
      </c>
      <c r="AA40" s="231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203</v>
      </c>
      <c r="Z41" s="118">
        <v>35000</v>
      </c>
      <c r="AA41" s="231">
        <v>42068</v>
      </c>
      <c r="AB41" s="82">
        <v>42068</v>
      </c>
    </row>
    <row r="42" spans="1:28" ht="16.5" thickBot="1" x14ac:dyDescent="0.3">
      <c r="E42" s="265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4"/>
      <c r="W42" s="235"/>
      <c r="X42" s="236"/>
      <c r="Y42" s="237" t="s">
        <v>203</v>
      </c>
      <c r="Z42" s="238">
        <v>4592</v>
      </c>
      <c r="AA42" s="230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428" t="s">
        <v>187</v>
      </c>
      <c r="J43" s="428"/>
      <c r="K43" s="221">
        <f>K42+F45</f>
        <v>427856.06000000011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7"/>
      <c r="W43" s="213"/>
      <c r="X43" s="226"/>
      <c r="Y43" s="226" t="s">
        <v>203</v>
      </c>
      <c r="Z43" s="193">
        <v>40000</v>
      </c>
      <c r="AA43" s="230">
        <v>42069</v>
      </c>
      <c r="AB43" s="217">
        <v>42069</v>
      </c>
    </row>
    <row r="44" spans="1:28" thickBot="1" x14ac:dyDescent="0.3">
      <c r="D44" s="258" t="s">
        <v>31</v>
      </c>
      <c r="E44" s="258"/>
      <c r="F44" s="18">
        <v>32886.58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7"/>
      <c r="W44" s="213"/>
      <c r="X44" s="226"/>
      <c r="Y44" s="226" t="s">
        <v>203</v>
      </c>
      <c r="Z44" s="193">
        <v>65000</v>
      </c>
      <c r="AA44" s="230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213697.18000000011</v>
      </c>
      <c r="I45" s="430" t="s">
        <v>235</v>
      </c>
      <c r="J45" s="431"/>
      <c r="K45" s="281">
        <f>K44+K43</f>
        <v>-16425.219999999914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203</v>
      </c>
      <c r="Z45" s="118">
        <v>22000</v>
      </c>
      <c r="AA45" s="231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203</v>
      </c>
      <c r="Z46" s="118">
        <v>30000</v>
      </c>
      <c r="AA46" s="231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226</v>
      </c>
      <c r="R47" s="129">
        <f>11711.15+19475.25</f>
        <v>31186.400000000001</v>
      </c>
      <c r="S47" s="77">
        <f t="shared" si="4"/>
        <v>0</v>
      </c>
      <c r="V47" s="239"/>
      <c r="W47" s="240"/>
      <c r="X47" s="240"/>
      <c r="Y47" s="186"/>
      <c r="Z47" s="187">
        <v>0</v>
      </c>
      <c r="AA47" s="230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2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3" t="s">
        <v>153</v>
      </c>
      <c r="Z49" s="153">
        <f>SUM(Z5:Z48)</f>
        <v>1643338</v>
      </c>
      <c r="AA49" s="229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5">
        <v>18004</v>
      </c>
      <c r="S50" s="77">
        <f t="shared" si="4"/>
        <v>0</v>
      </c>
      <c r="V50" s="216"/>
      <c r="W50" s="85"/>
      <c r="X50" s="203"/>
      <c r="Y50" s="214"/>
      <c r="Z50" s="215"/>
      <c r="AA50" s="233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5">
        <v>16032.8</v>
      </c>
      <c r="S51" s="77">
        <f t="shared" si="4"/>
        <v>0</v>
      </c>
      <c r="V51" s="8"/>
      <c r="W51" s="8"/>
      <c r="X51" s="8"/>
      <c r="Y51" s="8"/>
      <c r="Z51" s="8"/>
      <c r="AA51" s="241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5">
        <v>42088</v>
      </c>
      <c r="AA52" s="229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29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29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0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218</v>
      </c>
      <c r="Z56" s="187">
        <v>4517.5</v>
      </c>
      <c r="AA56" s="230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0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0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149" t="s">
        <v>243</v>
      </c>
      <c r="R59" s="274">
        <f>79612.2+72804.8</f>
        <v>152417</v>
      </c>
      <c r="S59" s="77">
        <f t="shared" si="4"/>
        <v>0</v>
      </c>
      <c r="V59" s="189">
        <v>14671</v>
      </c>
      <c r="W59" s="130">
        <v>6534.8</v>
      </c>
      <c r="X59" s="111"/>
      <c r="Y59" s="186" t="s">
        <v>218</v>
      </c>
      <c r="Z59" s="187">
        <v>16753.5</v>
      </c>
      <c r="AA59" s="230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146">
        <v>42104</v>
      </c>
      <c r="R60" s="275">
        <v>13494.6</v>
      </c>
      <c r="S60" s="77">
        <f t="shared" si="4"/>
        <v>0</v>
      </c>
      <c r="V60" s="189">
        <v>14695</v>
      </c>
      <c r="W60" s="130">
        <v>119954.75</v>
      </c>
      <c r="X60" s="190"/>
      <c r="Y60" s="186" t="s">
        <v>218</v>
      </c>
      <c r="Z60" s="187">
        <v>15000</v>
      </c>
      <c r="AA60" s="230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146">
        <v>42104</v>
      </c>
      <c r="R61" s="275">
        <v>12484</v>
      </c>
      <c r="S61" s="77">
        <f t="shared" si="4"/>
        <v>0</v>
      </c>
      <c r="V61" s="189">
        <v>14776</v>
      </c>
      <c r="W61" s="130">
        <v>18936.2</v>
      </c>
      <c r="X61" s="111"/>
      <c r="Y61" s="186" t="s">
        <v>218</v>
      </c>
      <c r="Z61" s="187">
        <v>80000</v>
      </c>
      <c r="AA61" s="230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146">
        <v>42104</v>
      </c>
      <c r="R62" s="246">
        <v>159280.95999999999</v>
      </c>
      <c r="S62" s="77">
        <f t="shared" si="0"/>
        <v>0</v>
      </c>
      <c r="V62" s="191">
        <v>14834</v>
      </c>
      <c r="W62" s="111">
        <v>208108.75</v>
      </c>
      <c r="X62" s="111"/>
      <c r="Y62" s="192" t="s">
        <v>218</v>
      </c>
      <c r="Z62" s="193">
        <v>16323.5</v>
      </c>
      <c r="AA62" s="230">
        <v>42074</v>
      </c>
      <c r="AB62" s="217">
        <v>42073</v>
      </c>
    </row>
    <row r="63" spans="14:28" customFormat="1" x14ac:dyDescent="0.25">
      <c r="N63" s="74">
        <v>42092</v>
      </c>
      <c r="O63" s="126">
        <v>16311</v>
      </c>
      <c r="P63" s="70">
        <v>15221.6</v>
      </c>
      <c r="Q63" s="156">
        <v>42104</v>
      </c>
      <c r="R63" s="246">
        <v>15221.6</v>
      </c>
      <c r="S63" s="77">
        <f t="shared" si="0"/>
        <v>0</v>
      </c>
      <c r="V63" s="191">
        <v>14862</v>
      </c>
      <c r="W63" s="111">
        <v>138515</v>
      </c>
      <c r="X63" s="111"/>
      <c r="Y63" s="192" t="s">
        <v>218</v>
      </c>
      <c r="Z63" s="193">
        <v>39000</v>
      </c>
      <c r="AA63" s="230">
        <v>42073</v>
      </c>
      <c r="AB63" s="217">
        <v>42073</v>
      </c>
    </row>
    <row r="64" spans="14:28" customFormat="1" x14ac:dyDescent="0.25">
      <c r="N64" s="74">
        <v>42093</v>
      </c>
      <c r="O64" s="126">
        <v>16332</v>
      </c>
      <c r="P64" s="70">
        <v>18078.3</v>
      </c>
      <c r="Q64" s="146">
        <v>42104</v>
      </c>
      <c r="R64" s="157">
        <v>18078.3</v>
      </c>
      <c r="S64" s="77">
        <f t="shared" si="0"/>
        <v>0</v>
      </c>
      <c r="V64" s="191">
        <v>14901</v>
      </c>
      <c r="W64" s="111">
        <v>20876.400000000001</v>
      </c>
      <c r="X64" s="111"/>
      <c r="Y64" s="192" t="s">
        <v>218</v>
      </c>
      <c r="Z64" s="193">
        <v>57500</v>
      </c>
      <c r="AA64" s="230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16447</v>
      </c>
      <c r="P65" s="70">
        <v>17156.099999999999</v>
      </c>
      <c r="Q65" s="156">
        <v>42104</v>
      </c>
      <c r="R65" s="157">
        <v>17156.099999999999</v>
      </c>
      <c r="S65" s="77">
        <f t="shared" si="0"/>
        <v>0</v>
      </c>
      <c r="V65" s="243">
        <v>14944</v>
      </c>
      <c r="W65" s="161">
        <v>14143.2</v>
      </c>
      <c r="X65" s="121"/>
      <c r="Y65" s="117" t="s">
        <v>218</v>
      </c>
      <c r="Z65" s="118">
        <v>52976.5</v>
      </c>
      <c r="AA65" s="231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56">
        <v>42104</v>
      </c>
      <c r="R66" s="157">
        <v>57003.54</v>
      </c>
      <c r="S66" s="77">
        <f t="shared" si="0"/>
        <v>0</v>
      </c>
      <c r="V66" s="243">
        <v>14994</v>
      </c>
      <c r="W66" s="161">
        <v>220888.45</v>
      </c>
      <c r="X66" s="121"/>
      <c r="Y66" s="121" t="s">
        <v>218</v>
      </c>
      <c r="Z66" s="118">
        <v>40495.5</v>
      </c>
      <c r="AA66" s="231">
        <v>42076</v>
      </c>
      <c r="AB66" s="217">
        <v>42075</v>
      </c>
    </row>
    <row r="67" spans="14:28" customFormat="1" x14ac:dyDescent="0.25">
      <c r="N67" s="74">
        <v>42094</v>
      </c>
      <c r="O67" s="126">
        <v>16495</v>
      </c>
      <c r="P67" s="70">
        <v>6319.6</v>
      </c>
      <c r="Q67" s="156">
        <v>42104</v>
      </c>
      <c r="R67" s="157">
        <v>6319.6</v>
      </c>
      <c r="S67" s="77">
        <f t="shared" si="0"/>
        <v>0</v>
      </c>
      <c r="V67" s="191">
        <v>15044</v>
      </c>
      <c r="W67" s="213">
        <v>1430.4</v>
      </c>
      <c r="X67" s="226"/>
      <c r="Y67" s="192" t="s">
        <v>218</v>
      </c>
      <c r="Z67" s="193">
        <v>47000</v>
      </c>
      <c r="AA67" s="230">
        <v>42076</v>
      </c>
      <c r="AB67" s="217">
        <v>42075</v>
      </c>
    </row>
    <row r="68" spans="14:28" customFormat="1" ht="15" x14ac:dyDescent="0.25">
      <c r="N68" s="74">
        <v>42094</v>
      </c>
      <c r="O68" s="126">
        <v>16531</v>
      </c>
      <c r="P68" s="70">
        <v>10655.08</v>
      </c>
      <c r="Q68" s="156">
        <v>42104</v>
      </c>
      <c r="R68" s="157">
        <v>10655.08</v>
      </c>
      <c r="S68" s="77">
        <f t="shared" ref="S68:S72" si="5">P68-R68</f>
        <v>0</v>
      </c>
      <c r="V68" s="242">
        <v>15058</v>
      </c>
      <c r="W68" s="213">
        <v>2539.75</v>
      </c>
      <c r="X68" s="226"/>
      <c r="Y68" s="226" t="s">
        <v>218</v>
      </c>
      <c r="Z68" s="193">
        <v>21218.5</v>
      </c>
      <c r="AA68" s="230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2">
        <v>15066</v>
      </c>
      <c r="W69" s="213">
        <v>12885.6</v>
      </c>
      <c r="X69" s="226"/>
      <c r="Y69" s="226" t="s">
        <v>218</v>
      </c>
      <c r="Z69" s="193">
        <v>65000</v>
      </c>
      <c r="AA69" s="230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2">
        <v>15123</v>
      </c>
      <c r="W70" s="213">
        <v>4960.8</v>
      </c>
      <c r="X70" s="226"/>
      <c r="Y70" s="226" t="s">
        <v>218</v>
      </c>
      <c r="Z70" s="193">
        <v>30000</v>
      </c>
      <c r="AA70" s="230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2">
        <v>15162</v>
      </c>
      <c r="W71" s="213">
        <v>19258.400000000001</v>
      </c>
      <c r="X71" s="226"/>
      <c r="Y71" s="226" t="s">
        <v>218</v>
      </c>
      <c r="Z71" s="193">
        <v>25000</v>
      </c>
      <c r="AA71" s="230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2">
        <v>15201</v>
      </c>
      <c r="W72" s="213">
        <v>4057.6</v>
      </c>
      <c r="X72" s="226"/>
      <c r="Y72" s="226" t="s">
        <v>218</v>
      </c>
      <c r="Z72" s="193">
        <v>60000</v>
      </c>
      <c r="AA72" s="230">
        <v>42077</v>
      </c>
      <c r="AB72" s="217">
        <v>42077</v>
      </c>
    </row>
    <row r="73" spans="14:28" customFormat="1" ht="16.5" thickTop="1" x14ac:dyDescent="0.25">
      <c r="P73" s="132">
        <f>SUM(P4:P72)</f>
        <v>3230341.8299999996</v>
      </c>
      <c r="Q73" s="132"/>
      <c r="R73" s="132">
        <f t="shared" ref="R73" si="6">SUM(R4:R72)</f>
        <v>3230341.8299999996</v>
      </c>
      <c r="S73" s="144">
        <f>SUM(S4:S72)</f>
        <v>0</v>
      </c>
      <c r="V73" s="242">
        <v>15264</v>
      </c>
      <c r="W73" s="213">
        <v>13070.4</v>
      </c>
      <c r="X73" s="226"/>
      <c r="Y73" s="226">
        <v>2719717</v>
      </c>
      <c r="Z73" s="193">
        <v>63064.5</v>
      </c>
      <c r="AA73" s="230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2">
        <v>15299</v>
      </c>
      <c r="W74" s="213">
        <v>133662.38</v>
      </c>
      <c r="X74" s="226"/>
      <c r="Y74" s="251" t="s">
        <v>151</v>
      </c>
      <c r="Z74" s="193">
        <v>100000</v>
      </c>
      <c r="AA74" s="230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2">
        <v>15304</v>
      </c>
      <c r="W75" s="213">
        <v>1672</v>
      </c>
      <c r="X75" s="226"/>
      <c r="Y75" s="192">
        <v>2719715</v>
      </c>
      <c r="Z75" s="193">
        <v>9700</v>
      </c>
      <c r="AA75" s="230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2">
        <v>15368</v>
      </c>
      <c r="W76" s="213">
        <v>20430.400000000001</v>
      </c>
      <c r="X76" s="226"/>
      <c r="Y76" s="192" t="s">
        <v>218</v>
      </c>
      <c r="Z76" s="193">
        <v>18143</v>
      </c>
      <c r="AA76" s="230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2">
        <v>15381</v>
      </c>
      <c r="W77" s="213">
        <v>82562.25</v>
      </c>
      <c r="X77" s="226"/>
      <c r="Y77" s="192">
        <v>2719718</v>
      </c>
      <c r="Z77" s="193">
        <v>50000</v>
      </c>
      <c r="AA77" s="230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2">
        <v>15479</v>
      </c>
      <c r="W78" s="213">
        <v>11711.15</v>
      </c>
      <c r="X78" s="226"/>
      <c r="Y78" s="192">
        <v>2719716</v>
      </c>
      <c r="Z78" s="193">
        <v>54000</v>
      </c>
      <c r="AA78" s="230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2"/>
      <c r="W79" s="213"/>
      <c r="X79" s="226"/>
      <c r="Y79" s="192">
        <v>2719670</v>
      </c>
      <c r="Z79" s="193">
        <v>60000</v>
      </c>
      <c r="AA79" s="230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7"/>
      <c r="W80" s="213"/>
      <c r="X80" s="226"/>
      <c r="Y80" s="192" t="s">
        <v>218</v>
      </c>
      <c r="Z80" s="193">
        <v>17746</v>
      </c>
      <c r="AA80" s="230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192" t="s">
        <v>218</v>
      </c>
      <c r="Z81" s="193">
        <v>30000</v>
      </c>
      <c r="AA81" s="230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119" t="s">
        <v>151</v>
      </c>
      <c r="Z82" s="118">
        <v>35000</v>
      </c>
      <c r="AA82" s="231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218</v>
      </c>
      <c r="Z83" s="118">
        <v>44742.5</v>
      </c>
      <c r="AA83" s="231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7"/>
      <c r="W84" s="213"/>
      <c r="X84" s="226"/>
      <c r="Y84" s="251" t="s">
        <v>151</v>
      </c>
      <c r="Z84" s="193">
        <v>55000</v>
      </c>
      <c r="AA84" s="230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7"/>
      <c r="W85" s="213"/>
      <c r="X85" s="226"/>
      <c r="Y85" s="226" t="s">
        <v>218</v>
      </c>
      <c r="Z85" s="193">
        <v>22171</v>
      </c>
      <c r="AA85" s="230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218</v>
      </c>
      <c r="Z86" s="118">
        <v>63000</v>
      </c>
      <c r="AA86" s="252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2"/>
      <c r="AB87" s="145"/>
    </row>
    <row r="88" spans="2:29" ht="16.5" thickBot="1" x14ac:dyDescent="0.3">
      <c r="V88" s="183"/>
      <c r="W88" s="163"/>
      <c r="X88" s="163"/>
      <c r="Y88" s="250"/>
      <c r="Z88" s="138">
        <v>0</v>
      </c>
      <c r="AA88" s="232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49" t="s">
        <v>153</v>
      </c>
      <c r="Z89" s="153">
        <f>SUM(Z55:Z88)</f>
        <v>1340283</v>
      </c>
      <c r="AA89" s="229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56">
        <v>42093</v>
      </c>
      <c r="AA93" s="229"/>
      <c r="AB93" s="145"/>
    </row>
    <row r="94" spans="2:29" x14ac:dyDescent="0.25">
      <c r="V94" s="100"/>
      <c r="W94" s="100"/>
      <c r="X94" s="100"/>
      <c r="Y94" s="101"/>
      <c r="Z94" s="102"/>
      <c r="AA94" s="229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29"/>
      <c r="AB95" s="145"/>
    </row>
    <row r="96" spans="2:29" x14ac:dyDescent="0.25">
      <c r="V96" s="105">
        <v>15479</v>
      </c>
      <c r="W96" s="106">
        <v>19475.25</v>
      </c>
      <c r="X96" s="106"/>
      <c r="Y96" s="283" t="s">
        <v>151</v>
      </c>
      <c r="Z96" s="284">
        <v>50000</v>
      </c>
      <c r="AA96" s="230">
        <v>42082</v>
      </c>
      <c r="AB96" s="145"/>
      <c r="AC96" s="257" t="s">
        <v>224</v>
      </c>
    </row>
    <row r="97" spans="22:29" customFormat="1" x14ac:dyDescent="0.25">
      <c r="V97" s="189">
        <v>15572</v>
      </c>
      <c r="W97" s="130">
        <v>171914.25</v>
      </c>
      <c r="X97" s="111"/>
      <c r="Y97" s="186" t="s">
        <v>203</v>
      </c>
      <c r="Z97" s="187">
        <v>9062.5</v>
      </c>
      <c r="AA97" s="230">
        <v>42084</v>
      </c>
      <c r="AB97" s="217">
        <v>42083</v>
      </c>
      <c r="AC97" s="257" t="s">
        <v>225</v>
      </c>
    </row>
    <row r="98" spans="22:29" customFormat="1" x14ac:dyDescent="0.25">
      <c r="V98" s="189">
        <v>15584</v>
      </c>
      <c r="W98" s="130">
        <v>107768.65</v>
      </c>
      <c r="X98" s="111"/>
      <c r="Y98" s="186" t="s">
        <v>203</v>
      </c>
      <c r="Z98" s="187">
        <v>20000</v>
      </c>
      <c r="AA98" s="230">
        <v>42084</v>
      </c>
      <c r="AB98" s="217">
        <v>42083</v>
      </c>
    </row>
    <row r="99" spans="22:29" customFormat="1" x14ac:dyDescent="0.25">
      <c r="V99" s="189">
        <v>15646</v>
      </c>
      <c r="W99" s="130">
        <v>18004</v>
      </c>
      <c r="X99" s="111"/>
      <c r="Y99" s="186" t="s">
        <v>203</v>
      </c>
      <c r="Z99" s="187">
        <v>75000</v>
      </c>
      <c r="AA99" s="230">
        <v>42084</v>
      </c>
      <c r="AB99" s="217">
        <v>42083</v>
      </c>
    </row>
    <row r="100" spans="22:29" customFormat="1" x14ac:dyDescent="0.25">
      <c r="V100" s="189">
        <v>15655</v>
      </c>
      <c r="W100" s="130">
        <v>16032.8</v>
      </c>
      <c r="X100" s="111"/>
      <c r="Y100" s="186" t="s">
        <v>151</v>
      </c>
      <c r="Z100" s="187">
        <v>100000</v>
      </c>
      <c r="AA100" s="230">
        <v>42086</v>
      </c>
      <c r="AB100" s="217"/>
    </row>
    <row r="101" spans="22:29" customFormat="1" x14ac:dyDescent="0.25">
      <c r="V101" s="189">
        <v>15785</v>
      </c>
      <c r="W101" s="130">
        <v>21570.6</v>
      </c>
      <c r="X101" s="190"/>
      <c r="Y101" s="186" t="s">
        <v>203</v>
      </c>
      <c r="Z101" s="187">
        <v>25000</v>
      </c>
      <c r="AA101" s="230">
        <v>42087</v>
      </c>
      <c r="AB101" s="217">
        <v>42086</v>
      </c>
    </row>
    <row r="102" spans="22:29" customFormat="1" x14ac:dyDescent="0.25">
      <c r="V102" s="189">
        <v>15856</v>
      </c>
      <c r="W102" s="130">
        <v>64020.25</v>
      </c>
      <c r="X102" s="111"/>
      <c r="Y102" s="192" t="s">
        <v>203</v>
      </c>
      <c r="Z102" s="193">
        <v>14016.5</v>
      </c>
      <c r="AA102" s="230">
        <v>42087</v>
      </c>
      <c r="AB102" s="217">
        <v>42086</v>
      </c>
    </row>
    <row r="103" spans="22:29" customFormat="1" x14ac:dyDescent="0.25">
      <c r="V103" s="191">
        <v>15865</v>
      </c>
      <c r="W103" s="111">
        <v>17298.900000000001</v>
      </c>
      <c r="X103" s="111"/>
      <c r="Y103" s="285" t="s">
        <v>151</v>
      </c>
      <c r="Z103" s="286">
        <v>50000</v>
      </c>
      <c r="AA103" s="230">
        <v>42087</v>
      </c>
      <c r="AB103" s="217"/>
    </row>
    <row r="104" spans="22:29" customFormat="1" x14ac:dyDescent="0.25">
      <c r="V104" s="191">
        <v>15925</v>
      </c>
      <c r="W104" s="111">
        <v>57296.45</v>
      </c>
      <c r="X104" s="111"/>
      <c r="Y104" s="192" t="s">
        <v>203</v>
      </c>
      <c r="Z104" s="193">
        <v>19770</v>
      </c>
      <c r="AA104" s="230">
        <v>42088</v>
      </c>
      <c r="AB104" s="217">
        <v>42087</v>
      </c>
    </row>
    <row r="105" spans="22:29" customFormat="1" x14ac:dyDescent="0.25">
      <c r="V105" s="191">
        <v>15957</v>
      </c>
      <c r="W105" s="111">
        <v>14412.6</v>
      </c>
      <c r="X105" s="111"/>
      <c r="Y105" s="287" t="s">
        <v>151</v>
      </c>
      <c r="Z105" s="288">
        <v>50000</v>
      </c>
      <c r="AA105" s="230">
        <v>42088</v>
      </c>
      <c r="AB105" s="217"/>
    </row>
    <row r="106" spans="22:29" customFormat="1" ht="15" x14ac:dyDescent="0.25">
      <c r="V106" s="243">
        <v>15985</v>
      </c>
      <c r="W106" s="161">
        <v>113372.75</v>
      </c>
      <c r="X106" s="121"/>
      <c r="Y106" s="192" t="s">
        <v>203</v>
      </c>
      <c r="Z106" s="193">
        <v>7397</v>
      </c>
      <c r="AA106" s="230">
        <v>42089</v>
      </c>
      <c r="AB106" s="217">
        <v>42088</v>
      </c>
    </row>
    <row r="107" spans="22:29" customFormat="1" ht="15" x14ac:dyDescent="0.25">
      <c r="V107" s="243">
        <v>16064</v>
      </c>
      <c r="W107" s="161">
        <v>18073.8</v>
      </c>
      <c r="X107" s="121"/>
      <c r="Y107" s="117" t="s">
        <v>203</v>
      </c>
      <c r="Z107" s="118">
        <v>30000</v>
      </c>
      <c r="AA107" s="231">
        <v>42088</v>
      </c>
      <c r="AB107" s="217">
        <v>42088</v>
      </c>
    </row>
    <row r="108" spans="22:29" customFormat="1" x14ac:dyDescent="0.25">
      <c r="V108" s="191">
        <v>16133</v>
      </c>
      <c r="W108" s="213">
        <v>79612.2</v>
      </c>
      <c r="X108" s="226"/>
      <c r="Y108" s="121" t="s">
        <v>203</v>
      </c>
      <c r="Z108" s="118">
        <v>12154.5</v>
      </c>
      <c r="AA108" s="231">
        <v>42090</v>
      </c>
      <c r="AB108" s="217">
        <v>42089</v>
      </c>
    </row>
    <row r="109" spans="22:29" customFormat="1" ht="15" x14ac:dyDescent="0.25">
      <c r="V109" s="242"/>
      <c r="W109" s="213"/>
      <c r="X109" s="226"/>
      <c r="Y109" s="192" t="s">
        <v>203</v>
      </c>
      <c r="Z109" s="193">
        <v>35000</v>
      </c>
      <c r="AA109" s="230">
        <v>42089</v>
      </c>
      <c r="AB109" s="217">
        <v>42089</v>
      </c>
    </row>
    <row r="110" spans="22:29" customFormat="1" ht="15" x14ac:dyDescent="0.25">
      <c r="V110" s="242"/>
      <c r="W110" s="213"/>
      <c r="X110" s="226"/>
      <c r="Y110" s="226" t="s">
        <v>203</v>
      </c>
      <c r="Z110" s="193">
        <v>15000</v>
      </c>
      <c r="AA110" s="230">
        <v>42089</v>
      </c>
      <c r="AB110" s="217">
        <v>42089</v>
      </c>
    </row>
    <row r="111" spans="22:29" customFormat="1" ht="15" x14ac:dyDescent="0.25">
      <c r="V111" s="242"/>
      <c r="W111" s="213"/>
      <c r="X111" s="226"/>
      <c r="Y111" s="226" t="s">
        <v>203</v>
      </c>
      <c r="Z111" s="193">
        <v>42000</v>
      </c>
      <c r="AA111" s="230">
        <v>42089</v>
      </c>
      <c r="AB111" s="217">
        <v>42089</v>
      </c>
    </row>
    <row r="112" spans="22:29" customFormat="1" ht="15" x14ac:dyDescent="0.25">
      <c r="V112" s="242"/>
      <c r="W112" s="213"/>
      <c r="X112" s="226"/>
      <c r="Y112" s="226" t="s">
        <v>203</v>
      </c>
      <c r="Z112" s="193">
        <v>14452</v>
      </c>
      <c r="AA112" s="230">
        <v>42091</v>
      </c>
      <c r="AB112" s="217">
        <v>42090</v>
      </c>
    </row>
    <row r="113" spans="22:28" customFormat="1" ht="15" x14ac:dyDescent="0.25">
      <c r="V113" s="242"/>
      <c r="W113" s="213"/>
      <c r="X113" s="226"/>
      <c r="Y113" s="226" t="s">
        <v>203</v>
      </c>
      <c r="Z113" s="193">
        <v>55000</v>
      </c>
      <c r="AA113" s="230">
        <v>42091</v>
      </c>
      <c r="AB113" s="217">
        <v>42090</v>
      </c>
    </row>
    <row r="114" spans="22:28" customFormat="1" ht="15" x14ac:dyDescent="0.25">
      <c r="V114" s="242"/>
      <c r="W114" s="213"/>
      <c r="X114" s="226"/>
      <c r="Y114" s="226" t="s">
        <v>203</v>
      </c>
      <c r="Z114" s="193">
        <v>15000</v>
      </c>
      <c r="AA114" s="230">
        <v>42090</v>
      </c>
      <c r="AB114" s="217">
        <v>42090</v>
      </c>
    </row>
    <row r="115" spans="22:28" customFormat="1" ht="15" x14ac:dyDescent="0.25">
      <c r="V115" s="242"/>
      <c r="W115" s="213"/>
      <c r="X115" s="226"/>
      <c r="Y115" s="251" t="s">
        <v>203</v>
      </c>
      <c r="Z115" s="193">
        <v>80000</v>
      </c>
      <c r="AA115" s="230">
        <v>42090</v>
      </c>
      <c r="AB115" s="217">
        <v>42090</v>
      </c>
    </row>
    <row r="116" spans="22:28" customFormat="1" ht="15" x14ac:dyDescent="0.25">
      <c r="V116" s="242"/>
      <c r="W116" s="213"/>
      <c r="X116" s="226"/>
      <c r="Y116" s="192"/>
      <c r="Z116" s="193"/>
      <c r="AA116" s="230"/>
      <c r="AB116" s="145"/>
    </row>
    <row r="117" spans="22:28" customFormat="1" ht="16.5" thickBot="1" x14ac:dyDescent="0.3">
      <c r="V117" s="183"/>
      <c r="W117" s="163"/>
      <c r="X117" s="163"/>
      <c r="Y117" s="254"/>
      <c r="Z117" s="138">
        <v>0</v>
      </c>
      <c r="AA117" s="232"/>
      <c r="AB117" s="145"/>
    </row>
    <row r="118" spans="22:28" customFormat="1" ht="16.5" thickBot="1" x14ac:dyDescent="0.3">
      <c r="V118" s="164" t="s">
        <v>153</v>
      </c>
      <c r="W118" s="165">
        <f>SUM(W96:W117)</f>
        <v>718852.5</v>
      </c>
      <c r="X118" s="207"/>
      <c r="Y118" s="253" t="s">
        <v>153</v>
      </c>
      <c r="Z118" s="153">
        <f>SUM(Z96:Z117)</f>
        <v>718852.5</v>
      </c>
      <c r="AA118" s="229"/>
      <c r="AB118" s="145"/>
    </row>
  </sheetData>
  <sortState ref="N60:Q68">
    <sortCondition ref="O60:O68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15748031496062992" bottom="0.15748031496062992" header="0.31496062992125984" footer="0.31496062992125984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270"/>
  <sheetViews>
    <sheetView topLeftCell="A19" workbookViewId="0">
      <selection activeCell="B46" sqref="B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style="309" bestFit="1" customWidth="1"/>
    <col min="26" max="26" width="19.5703125" style="66" bestFit="1" customWidth="1"/>
    <col min="27" max="27" width="10.42578125" style="228" bestFit="1" customWidth="1"/>
    <col min="31" max="31" width="12.5703125" style="282" bestFit="1" customWidth="1"/>
    <col min="32" max="32" width="17.140625" style="66" customWidth="1"/>
  </cols>
  <sheetData>
    <row r="1" spans="1:34" ht="24" thickBot="1" x14ac:dyDescent="0.4">
      <c r="C1" s="400" t="s">
        <v>229</v>
      </c>
      <c r="D1" s="400"/>
      <c r="E1" s="400"/>
      <c r="F1" s="400"/>
      <c r="G1" s="400"/>
      <c r="H1" s="400"/>
      <c r="I1" s="400"/>
      <c r="J1" s="400"/>
    </row>
    <row r="2" spans="1:34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42104</v>
      </c>
      <c r="AA2" s="229"/>
      <c r="AD2" s="8"/>
      <c r="AE2" s="292"/>
      <c r="AF2" s="138"/>
      <c r="AG2" s="8"/>
      <c r="AH2" s="8"/>
    </row>
    <row r="3" spans="1:34" ht="32.25" thickTop="1" thickBot="1" x14ac:dyDescent="0.35">
      <c r="A3" s="9" t="s">
        <v>2</v>
      </c>
      <c r="B3" s="42"/>
      <c r="C3" s="175">
        <v>214158.88</v>
      </c>
      <c r="D3" s="2"/>
      <c r="E3" s="409" t="s">
        <v>13</v>
      </c>
      <c r="F3" s="410"/>
      <c r="I3" s="411" t="s">
        <v>4</v>
      </c>
      <c r="J3" s="412"/>
      <c r="K3" s="413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  <c r="AD3" s="8"/>
      <c r="AE3" s="294"/>
      <c r="AF3" s="138"/>
      <c r="AG3" s="8"/>
      <c r="AH3" s="8"/>
    </row>
    <row r="4" spans="1:34" ht="16.5" thickTop="1" x14ac:dyDescent="0.25">
      <c r="B4" s="43">
        <v>42095</v>
      </c>
      <c r="C4" s="176">
        <v>26949.32</v>
      </c>
      <c r="D4" s="59" t="s">
        <v>236</v>
      </c>
      <c r="E4" s="224">
        <v>42095</v>
      </c>
      <c r="F4" s="28">
        <v>104168.5</v>
      </c>
      <c r="G4" s="23"/>
      <c r="H4" s="46">
        <v>42095</v>
      </c>
      <c r="I4" s="29">
        <v>1200</v>
      </c>
      <c r="J4" s="48"/>
      <c r="K4" s="49"/>
      <c r="L4" s="89">
        <v>94057</v>
      </c>
      <c r="N4" s="74">
        <v>42095</v>
      </c>
      <c r="O4" s="168">
        <v>16547</v>
      </c>
      <c r="P4" s="169">
        <v>15619.7</v>
      </c>
      <c r="Q4" s="71">
        <v>42104</v>
      </c>
      <c r="R4" s="169">
        <v>15619.7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  <c r="AD4" s="8"/>
      <c r="AE4" s="292"/>
      <c r="AF4" s="138"/>
      <c r="AG4" s="8"/>
      <c r="AH4" s="8"/>
    </row>
    <row r="5" spans="1:34" x14ac:dyDescent="0.25">
      <c r="B5" s="43">
        <v>42096</v>
      </c>
      <c r="C5" s="176">
        <v>68635</v>
      </c>
      <c r="D5" s="25" t="s">
        <v>237</v>
      </c>
      <c r="E5" s="225">
        <v>42096</v>
      </c>
      <c r="F5" s="28">
        <v>172601</v>
      </c>
      <c r="G5" s="20"/>
      <c r="H5" s="47">
        <v>42096</v>
      </c>
      <c r="I5" s="29">
        <v>137</v>
      </c>
      <c r="J5" s="50" t="s">
        <v>5</v>
      </c>
      <c r="K5" s="34">
        <v>752</v>
      </c>
      <c r="L5" s="89">
        <v>116823</v>
      </c>
      <c r="N5" s="74">
        <v>42095</v>
      </c>
      <c r="O5" s="126">
        <v>16649</v>
      </c>
      <c r="P5" s="70">
        <v>99257.46</v>
      </c>
      <c r="Q5" s="71">
        <v>42104</v>
      </c>
      <c r="R5" s="70">
        <v>99257.46</v>
      </c>
      <c r="S5" s="72">
        <f t="shared" ref="S5:S8" si="1">P5-R5</f>
        <v>0</v>
      </c>
      <c r="T5" s="75"/>
      <c r="V5" s="105">
        <v>16133</v>
      </c>
      <c r="W5" s="106">
        <v>72804.800000000003</v>
      </c>
      <c r="X5" s="106"/>
      <c r="Y5" s="186">
        <v>2719671</v>
      </c>
      <c r="Z5" s="187">
        <v>27372</v>
      </c>
      <c r="AA5" s="230">
        <v>42084</v>
      </c>
      <c r="AD5" s="8"/>
      <c r="AE5" s="289"/>
      <c r="AF5" s="138"/>
      <c r="AG5" s="8"/>
      <c r="AH5" s="8"/>
    </row>
    <row r="6" spans="1:34" x14ac:dyDescent="0.25">
      <c r="B6" s="43">
        <v>42097</v>
      </c>
      <c r="C6" s="266">
        <v>0</v>
      </c>
      <c r="D6" s="267"/>
      <c r="E6" s="268">
        <v>42097</v>
      </c>
      <c r="F6" s="63">
        <v>0</v>
      </c>
      <c r="G6" s="269"/>
      <c r="H6" s="270">
        <v>42097</v>
      </c>
      <c r="I6" s="64">
        <v>0</v>
      </c>
      <c r="J6" s="260" t="s">
        <v>230</v>
      </c>
      <c r="K6" s="34">
        <v>10000</v>
      </c>
      <c r="L6" s="89">
        <v>0</v>
      </c>
      <c r="N6" s="74">
        <v>42095</v>
      </c>
      <c r="O6" s="126">
        <v>16650</v>
      </c>
      <c r="P6" s="70">
        <v>140201.06</v>
      </c>
      <c r="Q6" s="71">
        <v>42104</v>
      </c>
      <c r="R6" s="70">
        <v>140201.06</v>
      </c>
      <c r="S6" s="72">
        <f t="shared" si="1"/>
        <v>0</v>
      </c>
      <c r="T6" s="76"/>
      <c r="V6" s="189">
        <v>16178</v>
      </c>
      <c r="W6" s="130">
        <v>13494.6</v>
      </c>
      <c r="X6" s="111"/>
      <c r="Y6" s="186">
        <v>2719672</v>
      </c>
      <c r="Z6" s="187">
        <v>80000</v>
      </c>
      <c r="AA6" s="230">
        <v>42085</v>
      </c>
      <c r="AD6" s="8"/>
      <c r="AE6" s="289"/>
      <c r="AF6" s="138"/>
      <c r="AG6" s="8"/>
      <c r="AH6" s="8"/>
    </row>
    <row r="7" spans="1:34" x14ac:dyDescent="0.25">
      <c r="B7" s="43">
        <v>42098</v>
      </c>
      <c r="C7" s="176">
        <v>4330</v>
      </c>
      <c r="D7" s="24" t="s">
        <v>238</v>
      </c>
      <c r="E7" s="225">
        <v>42098</v>
      </c>
      <c r="F7" s="28">
        <v>151665</v>
      </c>
      <c r="G7" s="23"/>
      <c r="H7" s="47">
        <v>42098</v>
      </c>
      <c r="I7" s="29">
        <v>100</v>
      </c>
      <c r="J7" s="50" t="s">
        <v>6</v>
      </c>
      <c r="K7" s="34">
        <v>28750</v>
      </c>
      <c r="L7" s="89">
        <v>152090</v>
      </c>
      <c r="N7" s="74">
        <v>42096</v>
      </c>
      <c r="O7" s="126">
        <v>16706</v>
      </c>
      <c r="P7" s="70">
        <v>148562.70000000001</v>
      </c>
      <c r="Q7" s="71">
        <v>42115</v>
      </c>
      <c r="R7" s="70">
        <v>148562.70000000001</v>
      </c>
      <c r="S7" s="77">
        <f t="shared" si="1"/>
        <v>0</v>
      </c>
      <c r="T7" s="76"/>
      <c r="V7" s="189">
        <v>16206</v>
      </c>
      <c r="W7" s="130">
        <v>12484</v>
      </c>
      <c r="X7" s="111"/>
      <c r="Y7" s="186">
        <v>2719669</v>
      </c>
      <c r="Z7" s="187">
        <v>34000</v>
      </c>
      <c r="AA7" s="230">
        <v>42085</v>
      </c>
      <c r="AD7" s="8"/>
      <c r="AE7" s="289"/>
      <c r="AF7" s="138"/>
      <c r="AG7" s="8"/>
      <c r="AH7" s="8"/>
    </row>
    <row r="8" spans="1:34" x14ac:dyDescent="0.25">
      <c r="B8" s="43">
        <v>42099</v>
      </c>
      <c r="C8" s="176">
        <v>4198</v>
      </c>
      <c r="D8" s="24" t="s">
        <v>239</v>
      </c>
      <c r="E8" s="225">
        <v>42099</v>
      </c>
      <c r="F8" s="28">
        <v>152694.5</v>
      </c>
      <c r="G8" s="23"/>
      <c r="H8" s="47">
        <v>42099</v>
      </c>
      <c r="I8" s="29">
        <v>200</v>
      </c>
      <c r="J8" s="50" t="s">
        <v>231</v>
      </c>
      <c r="K8" s="28">
        <v>10765.13</v>
      </c>
      <c r="L8" s="89">
        <v>148296.5</v>
      </c>
      <c r="N8" s="74">
        <v>42098</v>
      </c>
      <c r="O8" s="126">
        <v>16735</v>
      </c>
      <c r="P8" s="70">
        <v>13369.6</v>
      </c>
      <c r="Q8" s="71">
        <v>42104</v>
      </c>
      <c r="R8" s="70">
        <v>13369.6</v>
      </c>
      <c r="S8" s="72">
        <f t="shared" si="1"/>
        <v>0</v>
      </c>
      <c r="T8" s="76"/>
      <c r="V8" s="189">
        <v>16264</v>
      </c>
      <c r="W8" s="130">
        <v>159280.95999999999</v>
      </c>
      <c r="X8" s="111"/>
      <c r="Y8" s="186" t="s">
        <v>203</v>
      </c>
      <c r="Z8" s="187">
        <v>8568</v>
      </c>
      <c r="AA8" s="230">
        <v>42093</v>
      </c>
      <c r="AB8" s="82">
        <v>42091</v>
      </c>
      <c r="AD8" s="8"/>
      <c r="AE8" s="289"/>
      <c r="AF8" s="138"/>
      <c r="AG8" s="8"/>
      <c r="AH8" s="8"/>
    </row>
    <row r="9" spans="1:34" x14ac:dyDescent="0.25">
      <c r="B9" s="43">
        <v>42100</v>
      </c>
      <c r="C9" s="176">
        <v>11399.5</v>
      </c>
      <c r="D9" s="24" t="s">
        <v>240</v>
      </c>
      <c r="E9" s="225">
        <v>42100</v>
      </c>
      <c r="F9" s="28">
        <v>128546.13</v>
      </c>
      <c r="G9" s="23"/>
      <c r="H9" s="47">
        <v>42100</v>
      </c>
      <c r="I9" s="29">
        <v>100</v>
      </c>
      <c r="J9" s="50" t="s">
        <v>15</v>
      </c>
      <c r="K9" s="28">
        <v>0</v>
      </c>
      <c r="L9" s="89">
        <v>117047</v>
      </c>
      <c r="N9" s="74">
        <v>42098</v>
      </c>
      <c r="O9" s="126">
        <v>16737</v>
      </c>
      <c r="P9" s="70">
        <v>7636.8</v>
      </c>
      <c r="Q9" s="71">
        <v>42104</v>
      </c>
      <c r="R9" s="70">
        <v>7636.8</v>
      </c>
      <c r="S9" s="72">
        <f t="shared" ref="S9:S12" si="2">P9-R9</f>
        <v>0</v>
      </c>
      <c r="T9" s="76"/>
      <c r="V9" s="189">
        <v>16311</v>
      </c>
      <c r="W9" s="130">
        <v>15221.6</v>
      </c>
      <c r="X9" s="111"/>
      <c r="Y9" s="186" t="s">
        <v>203</v>
      </c>
      <c r="Z9" s="187">
        <v>40000</v>
      </c>
      <c r="AA9" s="230">
        <v>42091</v>
      </c>
      <c r="AB9" s="82">
        <v>42091</v>
      </c>
      <c r="AD9" s="8"/>
      <c r="AE9" s="289"/>
      <c r="AF9" s="138"/>
      <c r="AG9" s="8"/>
      <c r="AH9" s="8"/>
    </row>
    <row r="10" spans="1:34" x14ac:dyDescent="0.25">
      <c r="A10" s="21"/>
      <c r="B10" s="43">
        <v>42101</v>
      </c>
      <c r="C10" s="176">
        <v>32003</v>
      </c>
      <c r="D10" s="24" t="s">
        <v>241</v>
      </c>
      <c r="E10" s="225">
        <v>42101</v>
      </c>
      <c r="F10" s="28">
        <v>148628</v>
      </c>
      <c r="G10" s="23"/>
      <c r="H10" s="47">
        <v>42101</v>
      </c>
      <c r="I10" s="29">
        <v>140</v>
      </c>
      <c r="J10" s="50" t="s">
        <v>232</v>
      </c>
      <c r="K10" s="28">
        <v>9658.0300000000007</v>
      </c>
      <c r="L10" s="89">
        <v>116485</v>
      </c>
      <c r="N10" s="74">
        <v>42098</v>
      </c>
      <c r="O10" s="126">
        <v>16795</v>
      </c>
      <c r="P10" s="70">
        <v>159485.4</v>
      </c>
      <c r="Q10" s="71">
        <v>42104</v>
      </c>
      <c r="R10" s="70">
        <v>159485.4</v>
      </c>
      <c r="S10" s="77">
        <f t="shared" si="2"/>
        <v>0</v>
      </c>
      <c r="T10" s="76"/>
      <c r="V10" s="189">
        <v>16332</v>
      </c>
      <c r="W10" s="130">
        <v>18078.3</v>
      </c>
      <c r="X10" s="190"/>
      <c r="Y10" s="186">
        <v>2719673</v>
      </c>
      <c r="Z10" s="187">
        <v>60000</v>
      </c>
      <c r="AA10" s="230">
        <v>42091</v>
      </c>
      <c r="AD10" s="8"/>
      <c r="AE10" s="289"/>
      <c r="AF10" s="138"/>
      <c r="AG10" s="8"/>
      <c r="AH10" s="8"/>
    </row>
    <row r="11" spans="1:34" x14ac:dyDescent="0.25">
      <c r="B11" s="43">
        <v>42102</v>
      </c>
      <c r="C11" s="176">
        <v>4290</v>
      </c>
      <c r="D11" s="24" t="s">
        <v>242</v>
      </c>
      <c r="E11" s="225">
        <v>42102</v>
      </c>
      <c r="F11" s="28">
        <v>104324.5</v>
      </c>
      <c r="G11" s="23"/>
      <c r="H11" s="47">
        <v>42102</v>
      </c>
      <c r="I11" s="29">
        <v>160</v>
      </c>
      <c r="J11" s="50" t="s">
        <v>15</v>
      </c>
      <c r="K11" s="28">
        <v>0</v>
      </c>
      <c r="L11" s="89">
        <v>99875</v>
      </c>
      <c r="N11" s="74">
        <v>42100</v>
      </c>
      <c r="O11" s="126">
        <v>16895</v>
      </c>
      <c r="P11" s="70">
        <v>19793.099999999999</v>
      </c>
      <c r="Q11" s="71">
        <v>42104</v>
      </c>
      <c r="R11" s="70">
        <v>19793.099999999999</v>
      </c>
      <c r="S11" s="77">
        <f t="shared" si="2"/>
        <v>0</v>
      </c>
      <c r="T11" s="76"/>
      <c r="V11" s="189">
        <v>16447</v>
      </c>
      <c r="W11" s="130">
        <v>17156.099999999999</v>
      </c>
      <c r="X11" s="111"/>
      <c r="Y11" s="186">
        <v>2719674</v>
      </c>
      <c r="Z11" s="187">
        <v>25000</v>
      </c>
      <c r="AA11" s="230">
        <v>42091</v>
      </c>
      <c r="AD11" s="8"/>
      <c r="AE11" s="289"/>
      <c r="AF11" s="138"/>
      <c r="AG11" s="8"/>
      <c r="AH11" s="8"/>
    </row>
    <row r="12" spans="1:34" x14ac:dyDescent="0.25">
      <c r="A12" s="13"/>
      <c r="B12" s="43">
        <v>42103</v>
      </c>
      <c r="C12" s="176">
        <v>34681</v>
      </c>
      <c r="D12" s="24" t="s">
        <v>244</v>
      </c>
      <c r="E12" s="225">
        <v>42103</v>
      </c>
      <c r="F12" s="28">
        <v>144407</v>
      </c>
      <c r="G12" s="23"/>
      <c r="H12" s="47">
        <v>42103</v>
      </c>
      <c r="I12" s="29">
        <v>210</v>
      </c>
      <c r="J12" s="50" t="s">
        <v>233</v>
      </c>
      <c r="K12" s="28">
        <v>10531.8</v>
      </c>
      <c r="L12" s="89">
        <v>112516</v>
      </c>
      <c r="N12" s="74">
        <v>42100</v>
      </c>
      <c r="O12" s="126">
        <v>16897</v>
      </c>
      <c r="P12" s="70">
        <v>2343.6</v>
      </c>
      <c r="Q12" s="71">
        <v>42104</v>
      </c>
      <c r="R12" s="70">
        <v>2343.6</v>
      </c>
      <c r="S12" s="77">
        <f t="shared" si="2"/>
        <v>0</v>
      </c>
      <c r="T12" s="76"/>
      <c r="V12" s="191">
        <v>16471</v>
      </c>
      <c r="W12" s="111">
        <v>57003.54</v>
      </c>
      <c r="X12" s="111"/>
      <c r="Y12" s="192">
        <v>2719676</v>
      </c>
      <c r="Z12" s="193">
        <v>13133</v>
      </c>
      <c r="AA12" s="230">
        <v>42091</v>
      </c>
      <c r="AD12" s="8"/>
      <c r="AE12" s="289"/>
      <c r="AF12" s="138"/>
      <c r="AG12" s="8"/>
      <c r="AH12" s="8"/>
    </row>
    <row r="13" spans="1:34" x14ac:dyDescent="0.25">
      <c r="A13" s="13"/>
      <c r="B13" s="43">
        <v>42104</v>
      </c>
      <c r="C13" s="176">
        <v>88740.1</v>
      </c>
      <c r="D13" s="291" t="s">
        <v>245</v>
      </c>
      <c r="E13" s="225">
        <v>42104</v>
      </c>
      <c r="F13" s="28">
        <v>204088.5</v>
      </c>
      <c r="G13" s="23"/>
      <c r="H13" s="47">
        <v>42104</v>
      </c>
      <c r="I13" s="29">
        <v>100</v>
      </c>
      <c r="J13" s="50" t="s">
        <v>15</v>
      </c>
      <c r="K13" s="28">
        <v>0</v>
      </c>
      <c r="L13" s="89">
        <v>115248</v>
      </c>
      <c r="N13" s="74">
        <v>42100</v>
      </c>
      <c r="O13" s="126">
        <v>16953</v>
      </c>
      <c r="P13" s="70">
        <v>53290.65</v>
      </c>
      <c r="Q13" s="71">
        <v>42104</v>
      </c>
      <c r="R13" s="70">
        <v>53290.65</v>
      </c>
      <c r="S13" s="77">
        <f t="shared" ref="S13:S32" si="3">P13-R13</f>
        <v>0</v>
      </c>
      <c r="T13" s="73"/>
      <c r="V13" s="191">
        <v>16495</v>
      </c>
      <c r="W13" s="111">
        <v>6319.6</v>
      </c>
      <c r="X13" s="111"/>
      <c r="Y13" s="192" t="s">
        <v>203</v>
      </c>
      <c r="Z13" s="193">
        <v>45836</v>
      </c>
      <c r="AA13" s="230">
        <v>42093</v>
      </c>
      <c r="AB13" s="82">
        <v>42092</v>
      </c>
      <c r="AD13" s="8"/>
      <c r="AE13" s="289"/>
      <c r="AF13" s="138"/>
      <c r="AG13" s="8"/>
      <c r="AH13" s="8"/>
    </row>
    <row r="14" spans="1:34" x14ac:dyDescent="0.25">
      <c r="B14" s="43">
        <v>42105</v>
      </c>
      <c r="C14" s="176">
        <v>13479</v>
      </c>
      <c r="D14" s="24" t="s">
        <v>246</v>
      </c>
      <c r="E14" s="225">
        <v>42105</v>
      </c>
      <c r="F14" s="28">
        <v>148938</v>
      </c>
      <c r="G14" s="23"/>
      <c r="H14" s="47">
        <v>42105</v>
      </c>
      <c r="I14" s="29">
        <v>110</v>
      </c>
      <c r="J14" s="50" t="s">
        <v>234</v>
      </c>
      <c r="K14" s="28">
        <v>10531.8</v>
      </c>
      <c r="L14" s="89">
        <v>135350</v>
      </c>
      <c r="N14" s="74">
        <v>42100</v>
      </c>
      <c r="O14" s="126">
        <v>16993</v>
      </c>
      <c r="P14" s="70">
        <v>71220.45</v>
      </c>
      <c r="Q14" s="71">
        <v>42104</v>
      </c>
      <c r="R14" s="70">
        <v>71220.45</v>
      </c>
      <c r="S14" s="77">
        <f t="shared" si="3"/>
        <v>0</v>
      </c>
      <c r="T14" s="73"/>
      <c r="V14" s="191">
        <v>16531</v>
      </c>
      <c r="W14" s="111">
        <v>10655.08</v>
      </c>
      <c r="X14" s="111"/>
      <c r="Y14" s="192">
        <v>2719675</v>
      </c>
      <c r="Z14" s="193">
        <v>55000</v>
      </c>
      <c r="AA14" s="230">
        <v>42092</v>
      </c>
      <c r="AB14" s="82"/>
      <c r="AD14" s="8"/>
      <c r="AE14" s="289"/>
      <c r="AF14" s="138"/>
      <c r="AG14" s="8"/>
      <c r="AH14" s="8"/>
    </row>
    <row r="15" spans="1:34" ht="15" x14ac:dyDescent="0.25">
      <c r="A15" s="13"/>
      <c r="B15" s="43">
        <v>42106</v>
      </c>
      <c r="C15" s="176">
        <v>64300</v>
      </c>
      <c r="D15" s="24" t="s">
        <v>247</v>
      </c>
      <c r="E15" s="225">
        <v>42106</v>
      </c>
      <c r="F15" s="28">
        <v>138375.5</v>
      </c>
      <c r="G15" s="23"/>
      <c r="H15" s="47">
        <v>42106</v>
      </c>
      <c r="I15" s="29">
        <v>230</v>
      </c>
      <c r="J15" s="50" t="s">
        <v>15</v>
      </c>
      <c r="K15" s="28">
        <v>0</v>
      </c>
      <c r="L15" s="89">
        <v>73845.5</v>
      </c>
      <c r="N15" s="74">
        <v>42102</v>
      </c>
      <c r="O15" s="126">
        <v>17139</v>
      </c>
      <c r="P15" s="70">
        <v>109341.75999999999</v>
      </c>
      <c r="Q15" s="71">
        <v>42104</v>
      </c>
      <c r="R15" s="70">
        <v>109341.75999999999</v>
      </c>
      <c r="S15" s="77">
        <f t="shared" si="3"/>
        <v>0</v>
      </c>
      <c r="T15" s="73"/>
      <c r="V15" s="243">
        <v>16547</v>
      </c>
      <c r="W15" s="161">
        <v>15619.7</v>
      </c>
      <c r="X15" s="121"/>
      <c r="Y15" s="117" t="s">
        <v>203</v>
      </c>
      <c r="Z15" s="118">
        <v>44148</v>
      </c>
      <c r="AA15" s="231">
        <v>42094</v>
      </c>
      <c r="AB15" s="82">
        <v>42093</v>
      </c>
      <c r="AD15" s="8"/>
      <c r="AE15" s="289"/>
      <c r="AF15" s="138"/>
      <c r="AG15" s="8"/>
      <c r="AH15" s="8"/>
    </row>
    <row r="16" spans="1:34" ht="15" x14ac:dyDescent="0.25">
      <c r="A16" s="13"/>
      <c r="B16" s="43">
        <v>42107</v>
      </c>
      <c r="C16" s="176">
        <v>53650</v>
      </c>
      <c r="D16" s="24" t="s">
        <v>245</v>
      </c>
      <c r="E16" s="225">
        <v>42107</v>
      </c>
      <c r="F16" s="28">
        <v>128696</v>
      </c>
      <c r="G16" s="23"/>
      <c r="H16" s="47">
        <v>42107</v>
      </c>
      <c r="I16" s="29">
        <v>230</v>
      </c>
      <c r="J16" s="50" t="s">
        <v>270</v>
      </c>
      <c r="K16" s="28">
        <v>11160.37</v>
      </c>
      <c r="L16" s="89">
        <v>74816</v>
      </c>
      <c r="N16" s="74">
        <v>42102</v>
      </c>
      <c r="O16" s="126">
        <v>17211</v>
      </c>
      <c r="P16" s="70">
        <v>70616.3</v>
      </c>
      <c r="Q16" s="71">
        <v>42115</v>
      </c>
      <c r="R16" s="70">
        <v>70616.3</v>
      </c>
      <c r="S16" s="77">
        <f t="shared" si="3"/>
        <v>0</v>
      </c>
      <c r="V16" s="243">
        <v>16649</v>
      </c>
      <c r="W16" s="161">
        <v>99257.46</v>
      </c>
      <c r="X16" s="121"/>
      <c r="Y16" s="117" t="s">
        <v>203</v>
      </c>
      <c r="Z16" s="118">
        <v>43000</v>
      </c>
      <c r="AA16" s="231">
        <v>42094</v>
      </c>
      <c r="AB16" s="82">
        <v>42093</v>
      </c>
      <c r="AD16" s="8"/>
      <c r="AE16" s="289"/>
      <c r="AF16" s="138"/>
      <c r="AG16" s="8"/>
      <c r="AH16" s="8"/>
    </row>
    <row r="17" spans="1:34" x14ac:dyDescent="0.25">
      <c r="A17" s="13"/>
      <c r="B17" s="43">
        <v>42108</v>
      </c>
      <c r="C17" s="176">
        <v>44547</v>
      </c>
      <c r="D17" s="24" t="s">
        <v>248</v>
      </c>
      <c r="E17" s="225">
        <v>42108</v>
      </c>
      <c r="F17" s="28">
        <v>117423</v>
      </c>
      <c r="G17" s="23"/>
      <c r="H17" s="47">
        <v>42108</v>
      </c>
      <c r="I17" s="29">
        <v>110</v>
      </c>
      <c r="J17" s="50" t="s">
        <v>15</v>
      </c>
      <c r="K17" s="28">
        <v>0</v>
      </c>
      <c r="L17" s="89">
        <v>72766</v>
      </c>
      <c r="N17" s="74">
        <v>42103</v>
      </c>
      <c r="O17" s="126">
        <v>17256</v>
      </c>
      <c r="P17" s="70">
        <v>18757.419999999998</v>
      </c>
      <c r="Q17" s="71">
        <v>42115</v>
      </c>
      <c r="R17" s="70">
        <v>18757.419999999998</v>
      </c>
      <c r="S17" s="77">
        <f t="shared" si="3"/>
        <v>0</v>
      </c>
      <c r="V17" s="191">
        <v>16650</v>
      </c>
      <c r="W17" s="213">
        <v>140201.06</v>
      </c>
      <c r="X17" s="226"/>
      <c r="Y17" s="192" t="s">
        <v>203</v>
      </c>
      <c r="Z17" s="193">
        <v>35000</v>
      </c>
      <c r="AA17" s="230">
        <v>42093</v>
      </c>
      <c r="AB17" s="82">
        <v>42093</v>
      </c>
      <c r="AD17" s="8"/>
      <c r="AE17" s="289"/>
      <c r="AF17" s="138"/>
      <c r="AG17" s="8"/>
      <c r="AH17" s="8"/>
    </row>
    <row r="18" spans="1:34" ht="15" x14ac:dyDescent="0.25">
      <c r="B18" s="43">
        <v>42109</v>
      </c>
      <c r="C18" s="176">
        <v>19272</v>
      </c>
      <c r="D18" s="24" t="s">
        <v>249</v>
      </c>
      <c r="E18" s="225">
        <v>42109</v>
      </c>
      <c r="F18" s="28">
        <v>182391.5</v>
      </c>
      <c r="G18" s="23"/>
      <c r="H18" s="47">
        <v>42109</v>
      </c>
      <c r="I18" s="29">
        <v>100</v>
      </c>
      <c r="J18" s="51" t="s">
        <v>16</v>
      </c>
      <c r="K18" s="34">
        <v>0</v>
      </c>
      <c r="L18" s="89">
        <v>163020</v>
      </c>
      <c r="N18" s="74">
        <v>42103</v>
      </c>
      <c r="O18" s="126">
        <v>17258</v>
      </c>
      <c r="P18" s="70">
        <v>8576</v>
      </c>
      <c r="Q18" s="71">
        <v>42104</v>
      </c>
      <c r="R18" s="70">
        <v>8576</v>
      </c>
      <c r="S18" s="77">
        <f t="shared" si="3"/>
        <v>0</v>
      </c>
      <c r="V18" s="242">
        <v>16735</v>
      </c>
      <c r="W18" s="213">
        <v>13369.6</v>
      </c>
      <c r="X18" s="226"/>
      <c r="Y18" s="192" t="s">
        <v>203</v>
      </c>
      <c r="Z18" s="193">
        <v>1209</v>
      </c>
      <c r="AA18" s="230">
        <v>42095</v>
      </c>
      <c r="AB18" s="82">
        <v>42094</v>
      </c>
      <c r="AD18" s="8"/>
      <c r="AE18" s="289"/>
      <c r="AF18" s="138"/>
      <c r="AG18" s="8"/>
      <c r="AH18" s="8"/>
    </row>
    <row r="19" spans="1:34" ht="15" customHeight="1" x14ac:dyDescent="0.25">
      <c r="A19" s="13"/>
      <c r="B19" s="43">
        <v>42110</v>
      </c>
      <c r="C19" s="176">
        <v>2099</v>
      </c>
      <c r="D19" s="24" t="s">
        <v>250</v>
      </c>
      <c r="E19" s="225">
        <v>42110</v>
      </c>
      <c r="F19" s="28">
        <v>104751.5</v>
      </c>
      <c r="G19" s="23"/>
      <c r="H19" s="47">
        <v>42110</v>
      </c>
      <c r="I19" s="29">
        <v>100</v>
      </c>
      <c r="J19" s="432" t="s">
        <v>212</v>
      </c>
      <c r="K19" s="28">
        <v>0</v>
      </c>
      <c r="L19" s="89">
        <v>92552.5</v>
      </c>
      <c r="N19" s="74">
        <v>42103</v>
      </c>
      <c r="O19" s="126">
        <v>17307</v>
      </c>
      <c r="P19" s="70">
        <v>39560.18</v>
      </c>
      <c r="Q19" s="71">
        <v>42104</v>
      </c>
      <c r="R19" s="70">
        <v>39560.18</v>
      </c>
      <c r="S19" s="77">
        <f t="shared" si="3"/>
        <v>0</v>
      </c>
      <c r="V19" s="242">
        <v>16737</v>
      </c>
      <c r="W19" s="213">
        <v>7636.8</v>
      </c>
      <c r="X19" s="226"/>
      <c r="Y19" s="287" t="s">
        <v>151</v>
      </c>
      <c r="Z19" s="286">
        <v>50000</v>
      </c>
      <c r="AA19" s="230">
        <v>42094</v>
      </c>
      <c r="AB19" s="82"/>
      <c r="AD19" s="8"/>
      <c r="AE19" s="289"/>
      <c r="AF19" s="138"/>
      <c r="AG19" s="8"/>
      <c r="AH19" s="8"/>
    </row>
    <row r="20" spans="1:34" x14ac:dyDescent="0.25">
      <c r="B20" s="43">
        <v>42111</v>
      </c>
      <c r="C20" s="176">
        <v>7364</v>
      </c>
      <c r="D20" s="24" t="s">
        <v>251</v>
      </c>
      <c r="E20" s="225">
        <v>42111</v>
      </c>
      <c r="F20" s="28">
        <v>113197.5</v>
      </c>
      <c r="G20" s="23"/>
      <c r="H20" s="47">
        <v>42111</v>
      </c>
      <c r="I20" s="29">
        <v>160</v>
      </c>
      <c r="J20" s="432"/>
      <c r="K20" s="34">
        <v>0</v>
      </c>
      <c r="L20" s="89">
        <v>105673.5</v>
      </c>
      <c r="N20" s="74">
        <v>42104</v>
      </c>
      <c r="O20" s="126">
        <v>17343</v>
      </c>
      <c r="P20" s="70">
        <v>18599.7</v>
      </c>
      <c r="Q20" s="196" t="s">
        <v>258</v>
      </c>
      <c r="R20" s="70">
        <f>17114.66+1485.04</f>
        <v>18599.7</v>
      </c>
      <c r="S20" s="77">
        <f t="shared" si="3"/>
        <v>0</v>
      </c>
      <c r="V20" s="242">
        <v>16795</v>
      </c>
      <c r="W20" s="213">
        <v>159485.4</v>
      </c>
      <c r="X20" s="226"/>
      <c r="Y20" s="192">
        <v>2722563</v>
      </c>
      <c r="Z20" s="193">
        <v>25073</v>
      </c>
      <c r="AA20" s="230">
        <v>42094</v>
      </c>
      <c r="AB20" s="82"/>
      <c r="AD20" s="8"/>
      <c r="AE20" s="289"/>
      <c r="AF20" s="290"/>
      <c r="AG20" s="8"/>
      <c r="AH20" s="8"/>
    </row>
    <row r="21" spans="1:34" ht="15" x14ac:dyDescent="0.25">
      <c r="B21" s="43">
        <v>42112</v>
      </c>
      <c r="C21" s="176">
        <v>31186.7</v>
      </c>
      <c r="D21" s="59" t="s">
        <v>253</v>
      </c>
      <c r="E21" s="225">
        <v>42112</v>
      </c>
      <c r="F21" s="28">
        <v>160342.5</v>
      </c>
      <c r="G21" s="23"/>
      <c r="H21" s="47">
        <v>42112</v>
      </c>
      <c r="I21" s="29">
        <v>100</v>
      </c>
      <c r="J21" s="50" t="s">
        <v>29</v>
      </c>
      <c r="K21" s="34">
        <v>0</v>
      </c>
      <c r="L21" s="89">
        <v>128256</v>
      </c>
      <c r="N21" s="74">
        <v>42105</v>
      </c>
      <c r="O21" s="126">
        <v>17480</v>
      </c>
      <c r="P21" s="70">
        <v>28422.9</v>
      </c>
      <c r="Q21" s="71">
        <v>42115</v>
      </c>
      <c r="R21" s="70">
        <v>28422.9</v>
      </c>
      <c r="S21" s="77">
        <f t="shared" si="3"/>
        <v>0</v>
      </c>
      <c r="V21" s="242">
        <v>16895</v>
      </c>
      <c r="W21" s="213">
        <v>19793.099999999999</v>
      </c>
      <c r="X21" s="226"/>
      <c r="Y21" s="192" t="s">
        <v>203</v>
      </c>
      <c r="Z21" s="193">
        <v>28000</v>
      </c>
      <c r="AA21" s="230">
        <v>42094</v>
      </c>
      <c r="AB21" s="82">
        <v>42094</v>
      </c>
      <c r="AD21" s="8"/>
      <c r="AE21" s="289"/>
      <c r="AF21" s="138"/>
      <c r="AG21" s="8"/>
      <c r="AH21" s="8"/>
    </row>
    <row r="22" spans="1:34" ht="15" x14ac:dyDescent="0.25">
      <c r="B22" s="43">
        <v>42113</v>
      </c>
      <c r="C22" s="176">
        <v>7118</v>
      </c>
      <c r="D22" s="59" t="s">
        <v>254</v>
      </c>
      <c r="E22" s="225">
        <v>42113</v>
      </c>
      <c r="F22" s="28">
        <v>72976.5</v>
      </c>
      <c r="G22" s="20"/>
      <c r="H22" s="47">
        <v>42113</v>
      </c>
      <c r="I22" s="29">
        <v>200</v>
      </c>
      <c r="J22" s="50" t="s">
        <v>221</v>
      </c>
      <c r="K22" s="34">
        <v>0</v>
      </c>
      <c r="L22" s="89">
        <v>65658.5</v>
      </c>
      <c r="N22" s="74">
        <v>42105</v>
      </c>
      <c r="O22" s="126">
        <v>17568</v>
      </c>
      <c r="P22" s="70">
        <v>194337.12</v>
      </c>
      <c r="Q22" s="71">
        <v>42115</v>
      </c>
      <c r="R22" s="70">
        <v>194337.12</v>
      </c>
      <c r="S22" s="77">
        <f t="shared" si="3"/>
        <v>0</v>
      </c>
      <c r="V22" s="242">
        <v>16897</v>
      </c>
      <c r="W22" s="213">
        <v>2343.6</v>
      </c>
      <c r="X22" s="226"/>
      <c r="Y22" s="192" t="s">
        <v>203</v>
      </c>
      <c r="Z22" s="193">
        <v>40000</v>
      </c>
      <c r="AA22" s="230">
        <v>42094</v>
      </c>
      <c r="AB22" s="82">
        <v>42094</v>
      </c>
      <c r="AD22" s="8"/>
      <c r="AE22" s="289"/>
      <c r="AF22" s="138"/>
      <c r="AG22" s="8"/>
      <c r="AH22" s="8"/>
    </row>
    <row r="23" spans="1:34" ht="15" x14ac:dyDescent="0.25">
      <c r="A23" s="13"/>
      <c r="B23" s="43">
        <v>42114</v>
      </c>
      <c r="C23" s="176">
        <v>4751</v>
      </c>
      <c r="D23" s="59" t="s">
        <v>259</v>
      </c>
      <c r="E23" s="225">
        <v>42114</v>
      </c>
      <c r="F23" s="28">
        <v>123167.5</v>
      </c>
      <c r="G23" s="23"/>
      <c r="H23" s="47">
        <v>42114</v>
      </c>
      <c r="I23" s="29">
        <v>160</v>
      </c>
      <c r="J23" s="57" t="s">
        <v>252</v>
      </c>
      <c r="K23" s="34">
        <v>800</v>
      </c>
      <c r="L23" s="89">
        <v>118256.5</v>
      </c>
      <c r="N23" s="74">
        <v>42106</v>
      </c>
      <c r="O23" s="126">
        <v>17614</v>
      </c>
      <c r="P23" s="70">
        <v>25001.55</v>
      </c>
      <c r="Q23" s="71">
        <v>42115</v>
      </c>
      <c r="R23" s="70">
        <v>25001.55</v>
      </c>
      <c r="S23" s="77">
        <f t="shared" si="3"/>
        <v>0</v>
      </c>
      <c r="V23" s="242">
        <v>16953</v>
      </c>
      <c r="W23" s="213">
        <v>53290.65</v>
      </c>
      <c r="X23" s="226"/>
      <c r="Y23" s="192" t="s">
        <v>203</v>
      </c>
      <c r="Z23" s="193">
        <v>4977</v>
      </c>
      <c r="AA23" s="230">
        <v>42098</v>
      </c>
      <c r="AB23" s="82">
        <v>42095</v>
      </c>
      <c r="AD23" s="8"/>
      <c r="AE23" s="289"/>
      <c r="AF23" s="138"/>
      <c r="AG23" s="8"/>
      <c r="AH23" s="8"/>
    </row>
    <row r="24" spans="1:34" ht="15" x14ac:dyDescent="0.25">
      <c r="A24" s="13"/>
      <c r="B24" s="43">
        <v>42115</v>
      </c>
      <c r="C24" s="176">
        <v>13614.96</v>
      </c>
      <c r="D24" s="59" t="s">
        <v>260</v>
      </c>
      <c r="E24" s="225">
        <v>42115</v>
      </c>
      <c r="F24" s="28">
        <v>77185</v>
      </c>
      <c r="G24" s="23"/>
      <c r="H24" s="47">
        <v>42115</v>
      </c>
      <c r="I24" s="29">
        <v>100</v>
      </c>
      <c r="J24" s="50"/>
      <c r="K24" s="34"/>
      <c r="L24" s="89">
        <v>63470</v>
      </c>
      <c r="N24" s="74">
        <v>42107</v>
      </c>
      <c r="O24" s="126">
        <v>17658</v>
      </c>
      <c r="P24" s="70">
        <v>17601.099999999999</v>
      </c>
      <c r="Q24" s="71">
        <v>42115</v>
      </c>
      <c r="R24" s="85">
        <v>17601.099999999999</v>
      </c>
      <c r="S24" s="77">
        <f t="shared" si="3"/>
        <v>0</v>
      </c>
      <c r="V24" s="242">
        <v>16993</v>
      </c>
      <c r="W24" s="213">
        <v>71220.45</v>
      </c>
      <c r="X24" s="226"/>
      <c r="Y24" s="287" t="s">
        <v>151</v>
      </c>
      <c r="Z24" s="286">
        <v>50000</v>
      </c>
      <c r="AA24" s="230">
        <v>42095</v>
      </c>
      <c r="AB24" s="82"/>
      <c r="AD24" s="8"/>
      <c r="AE24" s="289"/>
      <c r="AF24" s="138"/>
      <c r="AG24" s="8"/>
      <c r="AH24" s="8"/>
    </row>
    <row r="25" spans="1:34" ht="15" x14ac:dyDescent="0.25">
      <c r="B25" s="43">
        <v>42116</v>
      </c>
      <c r="C25" s="176">
        <v>4851</v>
      </c>
      <c r="D25" s="24" t="s">
        <v>261</v>
      </c>
      <c r="E25" s="225">
        <v>42116</v>
      </c>
      <c r="F25" s="28">
        <v>66753.5</v>
      </c>
      <c r="G25" s="23"/>
      <c r="H25" s="47">
        <v>42116</v>
      </c>
      <c r="I25" s="29">
        <v>100</v>
      </c>
      <c r="J25" s="50"/>
      <c r="K25" s="34"/>
      <c r="L25" s="89">
        <v>61802.5</v>
      </c>
      <c r="N25" s="74">
        <v>42107</v>
      </c>
      <c r="O25" s="126">
        <v>17752</v>
      </c>
      <c r="P25" s="70">
        <v>42591.4</v>
      </c>
      <c r="Q25" s="71">
        <v>42115</v>
      </c>
      <c r="R25" s="85">
        <v>42591.4</v>
      </c>
      <c r="S25" s="77">
        <f t="shared" si="3"/>
        <v>0</v>
      </c>
      <c r="V25" s="242">
        <v>17139</v>
      </c>
      <c r="W25" s="213">
        <v>109341.75999999999</v>
      </c>
      <c r="X25" s="226"/>
      <c r="Y25" s="192">
        <v>2719677</v>
      </c>
      <c r="Z25" s="193">
        <v>39080</v>
      </c>
      <c r="AA25" s="230">
        <v>42095</v>
      </c>
      <c r="AD25" s="8"/>
      <c r="AE25" s="289"/>
      <c r="AF25" s="138"/>
      <c r="AG25" s="8"/>
      <c r="AH25" s="8"/>
    </row>
    <row r="26" spans="1:34" ht="15" x14ac:dyDescent="0.25">
      <c r="B26" s="43">
        <v>42117</v>
      </c>
      <c r="C26" s="176">
        <v>6262.5</v>
      </c>
      <c r="D26" s="24" t="s">
        <v>262</v>
      </c>
      <c r="E26" s="225">
        <v>42117</v>
      </c>
      <c r="F26" s="28">
        <v>188475.4</v>
      </c>
      <c r="G26" s="23"/>
      <c r="H26" s="47">
        <v>42117</v>
      </c>
      <c r="I26" s="29">
        <v>100</v>
      </c>
      <c r="J26" s="50"/>
      <c r="K26" s="34"/>
      <c r="L26" s="89">
        <v>182113</v>
      </c>
      <c r="N26" s="74">
        <v>42108</v>
      </c>
      <c r="O26" s="126">
        <v>17790</v>
      </c>
      <c r="P26" s="70">
        <v>11888.1</v>
      </c>
      <c r="Q26" s="71">
        <v>42115</v>
      </c>
      <c r="R26" s="85">
        <v>11888.1</v>
      </c>
      <c r="S26" s="77">
        <f t="shared" si="3"/>
        <v>0</v>
      </c>
      <c r="V26" s="242">
        <v>17258</v>
      </c>
      <c r="W26" s="213">
        <v>8576</v>
      </c>
      <c r="X26" s="226"/>
      <c r="Y26" s="192" t="s">
        <v>203</v>
      </c>
      <c r="Z26" s="193">
        <v>17823</v>
      </c>
      <c r="AA26" s="230">
        <v>42098</v>
      </c>
      <c r="AB26" s="82">
        <v>42096</v>
      </c>
    </row>
    <row r="27" spans="1:34" ht="15" x14ac:dyDescent="0.25">
      <c r="B27" s="43">
        <v>42118</v>
      </c>
      <c r="C27" s="176">
        <v>1444</v>
      </c>
      <c r="D27" s="24" t="s">
        <v>263</v>
      </c>
      <c r="E27" s="225">
        <v>42118</v>
      </c>
      <c r="F27" s="28">
        <v>147775</v>
      </c>
      <c r="G27" s="23"/>
      <c r="H27" s="47">
        <v>42118</v>
      </c>
      <c r="I27" s="29">
        <v>110</v>
      </c>
      <c r="J27" s="50"/>
      <c r="K27" s="34"/>
      <c r="L27" s="89">
        <v>146221</v>
      </c>
      <c r="N27" s="74">
        <v>42108</v>
      </c>
      <c r="O27" s="126">
        <v>17818</v>
      </c>
      <c r="P27" s="70">
        <v>5115.2</v>
      </c>
      <c r="Q27" s="71">
        <v>42115</v>
      </c>
      <c r="R27" s="70">
        <v>5115.2</v>
      </c>
      <c r="S27" s="77">
        <f t="shared" si="3"/>
        <v>0</v>
      </c>
      <c r="V27" s="242">
        <v>17307</v>
      </c>
      <c r="W27" s="213">
        <v>39560.18</v>
      </c>
      <c r="X27" s="226"/>
      <c r="Y27" s="251" t="s">
        <v>203</v>
      </c>
      <c r="Z27" s="193">
        <v>49000</v>
      </c>
      <c r="AA27" s="230">
        <v>42098</v>
      </c>
      <c r="AB27" s="82">
        <v>42096</v>
      </c>
    </row>
    <row r="28" spans="1:34" ht="15" x14ac:dyDescent="0.25">
      <c r="B28" s="43">
        <v>42119</v>
      </c>
      <c r="C28" s="176">
        <v>18702.599999999999</v>
      </c>
      <c r="D28" s="24" t="s">
        <v>264</v>
      </c>
      <c r="E28" s="225">
        <v>42119</v>
      </c>
      <c r="F28" s="28">
        <v>127259</v>
      </c>
      <c r="G28" s="23"/>
      <c r="H28" s="47">
        <v>42119</v>
      </c>
      <c r="I28" s="29">
        <v>110</v>
      </c>
      <c r="J28" s="50"/>
      <c r="K28" s="34"/>
      <c r="L28" s="89">
        <v>108446.5</v>
      </c>
      <c r="N28" s="74">
        <v>42109</v>
      </c>
      <c r="O28" s="126">
        <v>17874</v>
      </c>
      <c r="P28" s="70">
        <v>22829.3</v>
      </c>
      <c r="Q28" s="71">
        <v>42115</v>
      </c>
      <c r="R28" s="70">
        <v>22829.3</v>
      </c>
      <c r="S28" s="77">
        <f t="shared" si="3"/>
        <v>0</v>
      </c>
      <c r="V28" s="242">
        <v>17343</v>
      </c>
      <c r="W28" s="213">
        <v>17114.66</v>
      </c>
      <c r="X28" s="244" t="s">
        <v>165</v>
      </c>
      <c r="Y28" s="287" t="s">
        <v>151</v>
      </c>
      <c r="Z28" s="286">
        <v>50000</v>
      </c>
      <c r="AA28" s="230">
        <v>42096</v>
      </c>
      <c r="AB28" s="82"/>
    </row>
    <row r="29" spans="1:34" ht="15" x14ac:dyDescent="0.25">
      <c r="B29" s="43">
        <v>42120</v>
      </c>
      <c r="C29" s="176">
        <v>4274</v>
      </c>
      <c r="D29" s="24" t="s">
        <v>265</v>
      </c>
      <c r="E29" s="225">
        <v>42120</v>
      </c>
      <c r="F29" s="28">
        <v>63000</v>
      </c>
      <c r="G29" s="23"/>
      <c r="H29" s="47">
        <v>42120</v>
      </c>
      <c r="I29" s="29">
        <v>200</v>
      </c>
      <c r="J29" s="50"/>
      <c r="K29" s="34"/>
      <c r="L29" s="89">
        <v>58526</v>
      </c>
      <c r="N29" s="74">
        <v>42109</v>
      </c>
      <c r="O29" s="126">
        <v>17911</v>
      </c>
      <c r="P29" s="70">
        <v>214716.5</v>
      </c>
      <c r="Q29" s="71">
        <v>42115</v>
      </c>
      <c r="R29" s="70">
        <v>214716.5</v>
      </c>
      <c r="S29" s="77">
        <f t="shared" si="3"/>
        <v>0</v>
      </c>
      <c r="V29" s="242"/>
      <c r="W29" s="213"/>
      <c r="X29" s="226"/>
      <c r="Y29" s="192" t="s">
        <v>203</v>
      </c>
      <c r="Z29" s="193">
        <v>24000</v>
      </c>
      <c r="AA29" s="230">
        <v>42098</v>
      </c>
      <c r="AB29" s="82">
        <v>42098</v>
      </c>
    </row>
    <row r="30" spans="1:34" ht="15" x14ac:dyDescent="0.25">
      <c r="B30" s="43">
        <v>42121</v>
      </c>
      <c r="C30" s="176">
        <v>4110.08</v>
      </c>
      <c r="D30" s="24" t="s">
        <v>266</v>
      </c>
      <c r="E30" s="225">
        <v>42121</v>
      </c>
      <c r="F30" s="28">
        <v>224913.5</v>
      </c>
      <c r="G30" s="23"/>
      <c r="H30" s="47">
        <v>42121</v>
      </c>
      <c r="I30" s="29">
        <v>112</v>
      </c>
      <c r="J30" s="50"/>
      <c r="K30" s="34"/>
      <c r="L30" s="89">
        <v>220691.5</v>
      </c>
      <c r="N30" s="74">
        <v>42109</v>
      </c>
      <c r="O30" s="126">
        <v>17925</v>
      </c>
      <c r="P30" s="70">
        <v>14064</v>
      </c>
      <c r="Q30" s="71">
        <v>42115</v>
      </c>
      <c r="R30" s="70">
        <v>14064</v>
      </c>
      <c r="S30" s="77">
        <f t="shared" si="3"/>
        <v>0</v>
      </c>
      <c r="V30" s="227"/>
      <c r="W30" s="213"/>
      <c r="X30" s="226"/>
      <c r="Y30" s="287" t="s">
        <v>151</v>
      </c>
      <c r="Z30" s="286">
        <v>50000</v>
      </c>
      <c r="AA30" s="230">
        <v>42098</v>
      </c>
    </row>
    <row r="31" spans="1:34" ht="15" x14ac:dyDescent="0.25">
      <c r="B31" s="43">
        <v>42122</v>
      </c>
      <c r="C31" s="176">
        <v>13078.5</v>
      </c>
      <c r="D31" s="24" t="s">
        <v>267</v>
      </c>
      <c r="E31" s="225">
        <v>42122</v>
      </c>
      <c r="F31" s="28">
        <v>97046</v>
      </c>
      <c r="G31" s="23"/>
      <c r="H31" s="47">
        <v>42122</v>
      </c>
      <c r="I31" s="29">
        <v>110</v>
      </c>
      <c r="J31" s="50"/>
      <c r="K31" s="34"/>
      <c r="L31" s="89">
        <v>83858</v>
      </c>
      <c r="N31" s="74">
        <v>42110</v>
      </c>
      <c r="O31" s="126">
        <v>17983</v>
      </c>
      <c r="P31" s="70">
        <v>21915.599999999999</v>
      </c>
      <c r="Q31" s="71">
        <v>42115</v>
      </c>
      <c r="R31" s="70">
        <v>21915.599999999999</v>
      </c>
      <c r="S31" s="77">
        <f t="shared" si="3"/>
        <v>0</v>
      </c>
      <c r="V31" s="227"/>
      <c r="W31" s="213"/>
      <c r="X31" s="244"/>
      <c r="Y31" s="192">
        <v>2719686</v>
      </c>
      <c r="Z31" s="193">
        <v>78090</v>
      </c>
      <c r="AA31" s="230">
        <v>42098</v>
      </c>
      <c r="AB31" s="82"/>
    </row>
    <row r="32" spans="1:34" ht="15" x14ac:dyDescent="0.25">
      <c r="B32" s="43">
        <v>42123</v>
      </c>
      <c r="C32" s="176">
        <v>0</v>
      </c>
      <c r="D32" s="25"/>
      <c r="E32" s="225">
        <v>42123</v>
      </c>
      <c r="F32" s="28">
        <v>112343.4</v>
      </c>
      <c r="G32" s="23"/>
      <c r="H32" s="47">
        <v>42123</v>
      </c>
      <c r="I32" s="29">
        <v>100</v>
      </c>
      <c r="J32" s="50"/>
      <c r="K32" s="34"/>
      <c r="L32" s="89">
        <v>112243.5</v>
      </c>
      <c r="N32" s="74">
        <v>42110</v>
      </c>
      <c r="O32" s="126">
        <v>18008</v>
      </c>
      <c r="P32" s="70">
        <v>160300.76</v>
      </c>
      <c r="Q32" s="71">
        <v>42115</v>
      </c>
      <c r="R32" s="70">
        <v>160300.76</v>
      </c>
      <c r="S32" s="77">
        <f t="shared" si="3"/>
        <v>0</v>
      </c>
      <c r="V32" s="121"/>
      <c r="W32" s="121"/>
      <c r="X32" s="121"/>
      <c r="Y32" s="287" t="s">
        <v>151</v>
      </c>
      <c r="Z32" s="286">
        <v>50000</v>
      </c>
      <c r="AA32" s="231">
        <v>42099</v>
      </c>
      <c r="AB32" s="82"/>
    </row>
    <row r="33" spans="1:28" customFormat="1" ht="15" x14ac:dyDescent="0.25">
      <c r="B33" s="43">
        <v>42124</v>
      </c>
      <c r="C33" s="176">
        <v>1959</v>
      </c>
      <c r="D33" s="24" t="s">
        <v>275</v>
      </c>
      <c r="E33" s="225">
        <v>42124</v>
      </c>
      <c r="F33" s="28">
        <v>174388.5</v>
      </c>
      <c r="G33" s="23"/>
      <c r="H33" s="47">
        <v>42124</v>
      </c>
      <c r="I33" s="29">
        <v>160</v>
      </c>
      <c r="J33" s="50"/>
      <c r="K33" s="34"/>
      <c r="L33" s="89">
        <v>172269.5</v>
      </c>
      <c r="N33" s="74">
        <v>42111</v>
      </c>
      <c r="O33" s="126">
        <v>18101</v>
      </c>
      <c r="P33" s="70">
        <v>14545.2</v>
      </c>
      <c r="Q33" s="71">
        <v>42115</v>
      </c>
      <c r="R33" s="70">
        <v>14545.2</v>
      </c>
      <c r="S33" s="77">
        <f t="shared" si="0"/>
        <v>0</v>
      </c>
      <c r="V33" s="121"/>
      <c r="W33" s="121"/>
      <c r="X33" s="121"/>
      <c r="Y33" s="117" t="s">
        <v>203</v>
      </c>
      <c r="Z33" s="118">
        <v>35000</v>
      </c>
      <c r="AA33" s="231">
        <v>42100</v>
      </c>
      <c r="AB33" s="82">
        <v>42099</v>
      </c>
    </row>
    <row r="34" spans="1:28" customFormat="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N34" s="74">
        <v>42112</v>
      </c>
      <c r="O34" s="126">
        <v>18222</v>
      </c>
      <c r="P34" s="70">
        <v>17559.3</v>
      </c>
      <c r="Q34" s="71">
        <v>42115</v>
      </c>
      <c r="R34" s="70">
        <v>17559.3</v>
      </c>
      <c r="S34" s="77">
        <f t="shared" si="0"/>
        <v>0</v>
      </c>
      <c r="V34" s="227"/>
      <c r="W34" s="213"/>
      <c r="X34" s="226"/>
      <c r="Y34" s="192">
        <v>2719678</v>
      </c>
      <c r="Z34" s="193">
        <v>36000</v>
      </c>
      <c r="AA34" s="230">
        <v>42099</v>
      </c>
      <c r="AB34" s="82"/>
    </row>
    <row r="35" spans="1:28" customFormat="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42113</v>
      </c>
      <c r="O35" s="126">
        <v>18372</v>
      </c>
      <c r="P35" s="70">
        <v>15783.25</v>
      </c>
      <c r="Q35" s="71">
        <v>42115</v>
      </c>
      <c r="R35" s="70">
        <v>15783.25</v>
      </c>
      <c r="S35" s="77">
        <f t="shared" si="0"/>
        <v>0</v>
      </c>
      <c r="V35" s="227"/>
      <c r="W35" s="213"/>
      <c r="X35" s="226"/>
      <c r="Y35" s="192"/>
      <c r="Z35" s="193">
        <v>0</v>
      </c>
      <c r="AA35" s="230"/>
      <c r="AB35" s="82"/>
    </row>
    <row r="36" spans="1:28" customFormat="1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42112</v>
      </c>
      <c r="O36" s="126">
        <v>18319</v>
      </c>
      <c r="P36" s="70">
        <v>198586.16</v>
      </c>
      <c r="Q36" s="71">
        <v>42115</v>
      </c>
      <c r="R36" s="70">
        <v>198586.16</v>
      </c>
      <c r="S36" s="77">
        <f t="shared" si="0"/>
        <v>0</v>
      </c>
      <c r="V36" s="183"/>
      <c r="W36" s="163"/>
      <c r="X36" s="163"/>
      <c r="Y36" s="308"/>
      <c r="Z36" s="138">
        <v>0</v>
      </c>
      <c r="AA36" s="232"/>
      <c r="AB36" s="82"/>
    </row>
    <row r="37" spans="1:28" customFormat="1" x14ac:dyDescent="0.25">
      <c r="B37" s="5" t="s">
        <v>1</v>
      </c>
      <c r="C37" s="179">
        <f>SUM(C4:C36)</f>
        <v>591289.26</v>
      </c>
      <c r="D37" s="1"/>
      <c r="E37" s="318" t="s">
        <v>1</v>
      </c>
      <c r="F37" s="7">
        <f>SUM(F4:F36)</f>
        <v>3880521.9299999997</v>
      </c>
      <c r="H37" s="4" t="s">
        <v>1</v>
      </c>
      <c r="I37" s="3">
        <f>SUM(I4:I36)</f>
        <v>5049</v>
      </c>
      <c r="J37" s="3"/>
      <c r="K37" s="3">
        <f t="shared" ref="K37" si="4">SUM(K4:K36)</f>
        <v>92949.12999999999</v>
      </c>
      <c r="L37" s="67">
        <f>SUM(L4:L36)</f>
        <v>3312273.5</v>
      </c>
      <c r="N37" s="74">
        <v>42114</v>
      </c>
      <c r="O37" s="126">
        <v>18400</v>
      </c>
      <c r="P37" s="129">
        <v>17567</v>
      </c>
      <c r="Q37" s="149" t="s">
        <v>269</v>
      </c>
      <c r="R37" s="314">
        <f>1833.14+15733.86</f>
        <v>17567</v>
      </c>
      <c r="S37" s="77">
        <f t="shared" si="0"/>
        <v>0</v>
      </c>
      <c r="V37" s="197" t="s">
        <v>153</v>
      </c>
      <c r="W37" s="198">
        <f>SUM(W5:W36)</f>
        <v>1139308.9999999998</v>
      </c>
      <c r="X37" s="271"/>
      <c r="Y37" s="199" t="s">
        <v>153</v>
      </c>
      <c r="Z37" s="200">
        <f>SUM(Z5:Z36)</f>
        <v>1139309</v>
      </c>
      <c r="AA37" s="229"/>
      <c r="AB37" s="82"/>
    </row>
    <row r="38" spans="1:28" customFormat="1" ht="15" x14ac:dyDescent="0.25">
      <c r="A38" s="421"/>
      <c r="B38" s="421"/>
      <c r="C38" s="88"/>
      <c r="E38" s="4"/>
      <c r="F38" s="4"/>
      <c r="H38" s="4"/>
      <c r="I38" s="3"/>
      <c r="J38" s="4"/>
      <c r="K38" s="3"/>
      <c r="L38" s="67"/>
      <c r="N38" s="74">
        <v>42114</v>
      </c>
      <c r="O38" s="126">
        <v>18441</v>
      </c>
      <c r="P38" s="70">
        <v>4134.3999999999996</v>
      </c>
      <c r="Q38" s="71">
        <v>42115</v>
      </c>
      <c r="R38" s="70">
        <v>4134.3999999999996</v>
      </c>
      <c r="S38" s="77">
        <f t="shared" si="0"/>
        <v>0</v>
      </c>
      <c r="V38" s="262"/>
      <c r="W38" s="89"/>
      <c r="X38" s="145"/>
      <c r="Y38" s="204"/>
      <c r="Z38" s="205"/>
      <c r="AA38" s="233"/>
      <c r="AB38" s="272"/>
    </row>
    <row r="39" spans="1:28" customFormat="1" ht="16.5" customHeight="1" thickBot="1" x14ac:dyDescent="0.3">
      <c r="A39" s="150"/>
      <c r="B39" s="36"/>
      <c r="C39" s="88"/>
      <c r="D39" s="8"/>
      <c r="E39" s="36"/>
      <c r="F39" s="36"/>
      <c r="H39" s="403" t="s">
        <v>7</v>
      </c>
      <c r="I39" s="404"/>
      <c r="J39" s="401">
        <f>I37+K37</f>
        <v>97998.12999999999</v>
      </c>
      <c r="K39" s="402"/>
      <c r="L39" s="90"/>
      <c r="N39" s="74">
        <v>42115</v>
      </c>
      <c r="O39" s="126">
        <v>18528</v>
      </c>
      <c r="P39" s="70">
        <v>20158.8</v>
      </c>
      <c r="Q39" s="146">
        <v>42126</v>
      </c>
      <c r="R39" s="274">
        <v>20158.8</v>
      </c>
      <c r="S39" s="77">
        <f t="shared" si="0"/>
        <v>0</v>
      </c>
      <c r="V39" s="262"/>
      <c r="W39" s="89"/>
      <c r="X39" s="145"/>
      <c r="Y39" s="204"/>
      <c r="Z39" s="205"/>
      <c r="AA39" s="233"/>
      <c r="AB39" s="272"/>
    </row>
    <row r="40" spans="1:28" customFormat="1" ht="19.5" customHeight="1" thickBot="1" x14ac:dyDescent="0.35">
      <c r="A40" s="422"/>
      <c r="B40" s="422"/>
      <c r="C40" s="88"/>
      <c r="D40" s="408" t="s">
        <v>8</v>
      </c>
      <c r="E40" s="408"/>
      <c r="F40" s="17">
        <f>F37-J39-C37</f>
        <v>3191234.54</v>
      </c>
      <c r="H40" s="4"/>
      <c r="I40" s="14"/>
      <c r="J40" s="4"/>
      <c r="K40" s="4"/>
      <c r="L40" s="67"/>
      <c r="N40" s="74">
        <v>42115</v>
      </c>
      <c r="O40" s="126">
        <v>18529</v>
      </c>
      <c r="P40" s="70">
        <v>1568.6</v>
      </c>
      <c r="Q40" s="71">
        <v>42115</v>
      </c>
      <c r="R40" s="70">
        <v>1568.6</v>
      </c>
      <c r="S40" s="77">
        <f t="shared" si="0"/>
        <v>0</v>
      </c>
      <c r="W40" s="96" t="s">
        <v>124</v>
      </c>
      <c r="X40" s="96"/>
      <c r="Y40" s="97"/>
      <c r="Z40" s="295">
        <v>42115</v>
      </c>
      <c r="AA40" s="229"/>
      <c r="AB40" s="272"/>
    </row>
    <row r="41" spans="1:28" customFormat="1" x14ac:dyDescent="0.25">
      <c r="A41" s="8"/>
      <c r="B41" s="36"/>
      <c r="C41" s="88"/>
      <c r="D41" s="8"/>
      <c r="E41" s="36"/>
      <c r="F41" s="17">
        <v>0</v>
      </c>
      <c r="H41" s="4"/>
      <c r="I41" s="4"/>
      <c r="J41" s="4"/>
      <c r="K41" s="4"/>
      <c r="L41" s="67"/>
      <c r="N41" s="74">
        <v>42116</v>
      </c>
      <c r="O41" s="126">
        <v>18614</v>
      </c>
      <c r="P41" s="70">
        <v>17273.7</v>
      </c>
      <c r="Q41" s="146">
        <v>42126</v>
      </c>
      <c r="R41" s="274">
        <v>17273.7</v>
      </c>
      <c r="S41" s="77">
        <f t="shared" si="0"/>
        <v>0</v>
      </c>
      <c r="V41" s="100"/>
      <c r="W41" s="100"/>
      <c r="X41" s="100"/>
      <c r="Y41" s="101"/>
      <c r="Z41" s="102"/>
      <c r="AA41" s="229"/>
      <c r="AB41" s="272"/>
    </row>
    <row r="42" spans="1:28" customFormat="1" ht="16.5" thickBot="1" x14ac:dyDescent="0.3">
      <c r="B42" s="4"/>
      <c r="C42" s="67"/>
      <c r="E42" s="259" t="s">
        <v>146</v>
      </c>
      <c r="F42" s="15">
        <v>-3571547.69</v>
      </c>
      <c r="H42" s="4"/>
      <c r="I42" s="104" t="s">
        <v>9</v>
      </c>
      <c r="J42" s="4"/>
      <c r="K42" s="15">
        <v>556485.63</v>
      </c>
      <c r="L42" s="67"/>
      <c r="N42" s="74">
        <v>42117</v>
      </c>
      <c r="O42" s="126">
        <v>18710</v>
      </c>
      <c r="P42" s="70">
        <v>16816.8</v>
      </c>
      <c r="Q42" s="146">
        <v>42126</v>
      </c>
      <c r="R42" s="274">
        <v>16816.8</v>
      </c>
      <c r="S42" s="77">
        <f t="shared" si="0"/>
        <v>0</v>
      </c>
      <c r="V42" s="302" t="s">
        <v>126</v>
      </c>
      <c r="W42" s="303" t="s">
        <v>127</v>
      </c>
      <c r="X42" s="303"/>
      <c r="Y42" s="304" t="s">
        <v>128</v>
      </c>
      <c r="Z42" s="305" t="s">
        <v>129</v>
      </c>
      <c r="AA42" s="306"/>
      <c r="AB42" s="217"/>
    </row>
    <row r="43" spans="1:28" customFormat="1" ht="16.5" thickTop="1" x14ac:dyDescent="0.25">
      <c r="B43" s="4"/>
      <c r="C43" s="67"/>
      <c r="E43" s="4" t="s">
        <v>10</v>
      </c>
      <c r="F43" s="3">
        <f>SUM(F40:F42)</f>
        <v>-380313.14999999991</v>
      </c>
      <c r="H43" s="4"/>
      <c r="I43" s="428" t="s">
        <v>187</v>
      </c>
      <c r="J43" s="428"/>
      <c r="K43" s="221">
        <f>K42+F45</f>
        <v>232767.9800000001</v>
      </c>
      <c r="L43" s="67"/>
      <c r="N43" s="74">
        <v>42117</v>
      </c>
      <c r="O43" s="126">
        <v>18771</v>
      </c>
      <c r="P43" s="129">
        <v>959.2</v>
      </c>
      <c r="Q43" s="146">
        <v>42126</v>
      </c>
      <c r="R43" s="314">
        <v>959.2</v>
      </c>
      <c r="S43" s="77">
        <f t="shared" si="0"/>
        <v>0</v>
      </c>
      <c r="V43" s="297">
        <v>16706</v>
      </c>
      <c r="W43" s="298">
        <v>148562.70000000001</v>
      </c>
      <c r="X43" s="298"/>
      <c r="Y43" s="299" t="s">
        <v>203</v>
      </c>
      <c r="Z43" s="300">
        <v>7500</v>
      </c>
      <c r="AA43" s="301">
        <v>42101</v>
      </c>
      <c r="AB43" s="217">
        <v>42099</v>
      </c>
    </row>
    <row r="44" spans="1:28" customFormat="1" ht="16.5" thickBot="1" x14ac:dyDescent="0.3">
      <c r="B44" s="4"/>
      <c r="C44" s="67"/>
      <c r="D44" s="318" t="s">
        <v>31</v>
      </c>
      <c r="E44" s="318"/>
      <c r="F44" s="18">
        <v>56595.5</v>
      </c>
      <c r="H44" s="4"/>
      <c r="I44" s="4" t="s">
        <v>2</v>
      </c>
      <c r="J44" s="36"/>
      <c r="K44" s="88">
        <v>-214158.88</v>
      </c>
      <c r="L44" s="67"/>
      <c r="N44" s="74">
        <v>42118</v>
      </c>
      <c r="O44" s="126">
        <v>18840</v>
      </c>
      <c r="P44" s="70">
        <v>22606.799999999999</v>
      </c>
      <c r="Q44" s="146">
        <v>42126</v>
      </c>
      <c r="R44" s="274">
        <v>22606.799999999999</v>
      </c>
      <c r="S44" s="77">
        <f t="shared" si="0"/>
        <v>0</v>
      </c>
      <c r="V44" s="189">
        <v>17211</v>
      </c>
      <c r="W44" s="130">
        <v>70616.3</v>
      </c>
      <c r="X44" s="111"/>
      <c r="Y44" s="186" t="s">
        <v>203</v>
      </c>
      <c r="Z44" s="187">
        <v>19796.5</v>
      </c>
      <c r="AA44" s="230">
        <v>42100</v>
      </c>
      <c r="AB44" s="217">
        <v>42099</v>
      </c>
    </row>
    <row r="45" spans="1:28" customFormat="1" ht="19.5" thickBot="1" x14ac:dyDescent="0.35">
      <c r="B45" s="4"/>
      <c r="C45" s="67"/>
      <c r="E45" s="5" t="s">
        <v>11</v>
      </c>
      <c r="F45" s="6">
        <f>F44+F43</f>
        <v>-323717.64999999991</v>
      </c>
      <c r="H45" s="4"/>
      <c r="I45" s="425" t="s">
        <v>276</v>
      </c>
      <c r="J45" s="426"/>
      <c r="K45" s="317">
        <f>K44+K43</f>
        <v>18609.100000000093</v>
      </c>
      <c r="L45" s="67"/>
      <c r="N45" s="74">
        <v>42118</v>
      </c>
      <c r="O45" s="126">
        <v>18886</v>
      </c>
      <c r="P45" s="70">
        <v>14284.8</v>
      </c>
      <c r="Q45" s="146">
        <v>42126</v>
      </c>
      <c r="R45" s="274">
        <v>14284.8</v>
      </c>
      <c r="S45" s="77">
        <f t="shared" si="0"/>
        <v>0</v>
      </c>
      <c r="V45" s="189">
        <v>17256</v>
      </c>
      <c r="W45" s="130">
        <v>18757.419999999998</v>
      </c>
      <c r="X45" s="111"/>
      <c r="Y45" s="186" t="s">
        <v>203</v>
      </c>
      <c r="Z45" s="187">
        <v>16047</v>
      </c>
      <c r="AA45" s="230">
        <v>42101</v>
      </c>
      <c r="AB45" s="217">
        <v>42100</v>
      </c>
    </row>
    <row r="46" spans="1:28" customFormat="1" x14ac:dyDescent="0.25">
      <c r="B46" s="4"/>
      <c r="C46" s="67"/>
      <c r="E46" s="4"/>
      <c r="F46" s="4"/>
      <c r="H46" s="4"/>
      <c r="I46" s="4"/>
      <c r="J46" s="4"/>
      <c r="K46" s="4"/>
      <c r="L46" s="67"/>
      <c r="N46" s="74">
        <v>42118</v>
      </c>
      <c r="O46" s="126">
        <v>18892</v>
      </c>
      <c r="P46" s="70">
        <v>3729.2</v>
      </c>
      <c r="Q46" s="146">
        <v>42126</v>
      </c>
      <c r="R46" s="274">
        <v>3729.2</v>
      </c>
      <c r="S46" s="77">
        <f t="shared" si="0"/>
        <v>0</v>
      </c>
      <c r="V46" s="189">
        <v>17343</v>
      </c>
      <c r="W46" s="130">
        <v>1485.04</v>
      </c>
      <c r="X46" s="111"/>
      <c r="Y46" s="186" t="s">
        <v>203</v>
      </c>
      <c r="Z46" s="187">
        <v>39000</v>
      </c>
      <c r="AA46" s="230">
        <v>42101</v>
      </c>
      <c r="AB46" s="217">
        <v>42100</v>
      </c>
    </row>
    <row r="47" spans="1:28" customFormat="1" x14ac:dyDescent="0.25">
      <c r="B47" s="4"/>
      <c r="C47" s="67"/>
      <c r="E47" s="4"/>
      <c r="F47" s="4"/>
      <c r="H47" s="4"/>
      <c r="I47" s="4"/>
      <c r="J47" s="4"/>
      <c r="K47" s="4"/>
      <c r="L47" s="67"/>
      <c r="N47" s="74">
        <v>42117</v>
      </c>
      <c r="O47" s="126">
        <v>18772</v>
      </c>
      <c r="P47" s="70">
        <v>216746.55</v>
      </c>
      <c r="Q47" s="146">
        <v>42126</v>
      </c>
      <c r="R47" s="274">
        <v>216746.55</v>
      </c>
      <c r="S47" s="77">
        <f t="shared" si="0"/>
        <v>0</v>
      </c>
      <c r="V47" s="189">
        <v>17480</v>
      </c>
      <c r="W47" s="130">
        <v>28422.9</v>
      </c>
      <c r="X47" s="111"/>
      <c r="Y47" s="186" t="s">
        <v>203</v>
      </c>
      <c r="Z47" s="187">
        <v>12000</v>
      </c>
      <c r="AA47" s="230">
        <v>42100</v>
      </c>
      <c r="AB47" s="217">
        <v>42100</v>
      </c>
    </row>
    <row r="48" spans="1:28" customFormat="1" x14ac:dyDescent="0.25">
      <c r="B48" s="4"/>
      <c r="C48" s="67"/>
      <c r="E48" s="4"/>
      <c r="F48" s="4"/>
      <c r="H48" s="4"/>
      <c r="I48" s="4"/>
      <c r="J48" s="4"/>
      <c r="K48" s="4"/>
      <c r="L48" s="67"/>
      <c r="N48" s="74">
        <v>42117</v>
      </c>
      <c r="O48" s="126">
        <v>18773</v>
      </c>
      <c r="P48" s="70">
        <v>238053.33</v>
      </c>
      <c r="Q48" s="146">
        <v>42126</v>
      </c>
      <c r="R48" s="274">
        <v>238053.33</v>
      </c>
      <c r="S48" s="77">
        <f t="shared" si="0"/>
        <v>0</v>
      </c>
      <c r="V48" s="189">
        <v>17568</v>
      </c>
      <c r="W48" s="130">
        <v>194337.12</v>
      </c>
      <c r="X48" s="190"/>
      <c r="Y48" s="186" t="s">
        <v>203</v>
      </c>
      <c r="Z48" s="187">
        <v>54000</v>
      </c>
      <c r="AA48" s="230">
        <v>42102</v>
      </c>
      <c r="AB48" s="217">
        <v>42101</v>
      </c>
    </row>
    <row r="49" spans="2:30" x14ac:dyDescent="0.25">
      <c r="B49"/>
      <c r="C49"/>
      <c r="E49"/>
      <c r="F49"/>
      <c r="H49"/>
      <c r="I49"/>
      <c r="J49"/>
      <c r="K49"/>
      <c r="L49"/>
      <c r="N49" s="74">
        <v>42119</v>
      </c>
      <c r="O49" s="126">
        <v>18971</v>
      </c>
      <c r="P49" s="70">
        <v>34908</v>
      </c>
      <c r="Q49" s="146">
        <v>42126</v>
      </c>
      <c r="R49" s="274">
        <v>34908</v>
      </c>
      <c r="S49" s="77">
        <f t="shared" si="0"/>
        <v>0</v>
      </c>
      <c r="V49" s="189">
        <v>17614</v>
      </c>
      <c r="W49" s="130">
        <v>25001.55</v>
      </c>
      <c r="X49" s="111"/>
      <c r="Y49" s="186" t="s">
        <v>203</v>
      </c>
      <c r="Z49" s="187">
        <v>12485</v>
      </c>
      <c r="AA49" s="230">
        <v>42102</v>
      </c>
      <c r="AB49" s="217">
        <v>42101</v>
      </c>
    </row>
    <row r="50" spans="2:30" x14ac:dyDescent="0.25">
      <c r="B50"/>
      <c r="C50"/>
      <c r="E50"/>
      <c r="F50"/>
      <c r="H50"/>
      <c r="I50"/>
      <c r="J50"/>
      <c r="K50"/>
      <c r="L50"/>
      <c r="N50" s="74">
        <v>42119</v>
      </c>
      <c r="O50" s="126">
        <v>19070</v>
      </c>
      <c r="P50" s="70">
        <v>97824.01</v>
      </c>
      <c r="Q50" s="146">
        <v>42126</v>
      </c>
      <c r="R50" s="274">
        <v>97824.01</v>
      </c>
      <c r="S50" s="77">
        <f t="shared" si="0"/>
        <v>0</v>
      </c>
      <c r="V50" s="191">
        <v>17658</v>
      </c>
      <c r="W50" s="111">
        <v>17601.099999999999</v>
      </c>
      <c r="X50" s="111"/>
      <c r="Y50" s="192" t="s">
        <v>203</v>
      </c>
      <c r="Z50" s="193">
        <v>14000</v>
      </c>
      <c r="AA50" s="230">
        <v>42102</v>
      </c>
      <c r="AB50" s="217">
        <v>42102</v>
      </c>
    </row>
    <row r="51" spans="2:30" x14ac:dyDescent="0.25">
      <c r="B51"/>
      <c r="C51"/>
      <c r="E51"/>
      <c r="F51"/>
      <c r="H51"/>
      <c r="I51"/>
      <c r="J51"/>
      <c r="K51"/>
      <c r="L51"/>
      <c r="N51" s="74">
        <v>42121</v>
      </c>
      <c r="O51" s="126">
        <v>19129</v>
      </c>
      <c r="P51" s="70">
        <v>24996.7</v>
      </c>
      <c r="Q51" s="146">
        <v>42126</v>
      </c>
      <c r="R51" s="274">
        <v>24996.7</v>
      </c>
      <c r="S51" s="77">
        <f t="shared" si="0"/>
        <v>0</v>
      </c>
      <c r="V51" s="191">
        <v>17752</v>
      </c>
      <c r="W51" s="111">
        <v>42591.4</v>
      </c>
      <c r="X51" s="111"/>
      <c r="Y51" s="192" t="s">
        <v>203</v>
      </c>
      <c r="Z51" s="193">
        <v>23000</v>
      </c>
      <c r="AA51" s="230">
        <v>42103</v>
      </c>
      <c r="AB51" s="217">
        <v>42102</v>
      </c>
    </row>
    <row r="52" spans="2:30" x14ac:dyDescent="0.25">
      <c r="B52"/>
      <c r="C52"/>
      <c r="E52"/>
      <c r="F52"/>
      <c r="H52"/>
      <c r="I52"/>
      <c r="J52"/>
      <c r="K52"/>
      <c r="L52"/>
      <c r="N52" s="74">
        <v>42121</v>
      </c>
      <c r="O52" s="126">
        <v>19150</v>
      </c>
      <c r="P52" s="129">
        <v>259811.82</v>
      </c>
      <c r="Q52" s="146">
        <v>42126</v>
      </c>
      <c r="R52" s="314">
        <v>259811.82</v>
      </c>
      <c r="S52" s="77">
        <f t="shared" si="0"/>
        <v>0</v>
      </c>
      <c r="V52" s="191">
        <v>17790</v>
      </c>
      <c r="W52" s="111">
        <v>11888.1</v>
      </c>
      <c r="X52" s="111"/>
      <c r="Y52" s="192" t="s">
        <v>203</v>
      </c>
      <c r="Z52" s="193">
        <v>6750</v>
      </c>
      <c r="AA52" s="230">
        <v>42103</v>
      </c>
      <c r="AB52" s="217">
        <v>42102</v>
      </c>
      <c r="AC52" s="145"/>
      <c r="AD52" s="145"/>
    </row>
    <row r="53" spans="2:30" ht="15" x14ac:dyDescent="0.25">
      <c r="B53"/>
      <c r="C53"/>
      <c r="E53"/>
      <c r="F53"/>
      <c r="H53"/>
      <c r="I53"/>
      <c r="J53"/>
      <c r="K53"/>
      <c r="L53"/>
      <c r="N53" s="74">
        <v>42122</v>
      </c>
      <c r="O53" s="126">
        <v>19262</v>
      </c>
      <c r="P53" s="70">
        <v>13382.5</v>
      </c>
      <c r="Q53" s="146">
        <v>42126</v>
      </c>
      <c r="R53" s="274">
        <v>13382.5</v>
      </c>
      <c r="S53" s="77">
        <f t="shared" si="0"/>
        <v>0</v>
      </c>
      <c r="V53" s="242">
        <v>17818</v>
      </c>
      <c r="W53" s="213">
        <v>5115.2</v>
      </c>
      <c r="X53" s="226"/>
      <c r="Y53" s="296" t="s">
        <v>255</v>
      </c>
      <c r="Z53" s="193">
        <v>7500</v>
      </c>
      <c r="AA53" s="230">
        <v>42109</v>
      </c>
      <c r="AB53" s="217">
        <v>42103</v>
      </c>
      <c r="AC53" s="145"/>
      <c r="AD53" s="145"/>
    </row>
    <row r="54" spans="2:30" ht="15" x14ac:dyDescent="0.25">
      <c r="B54"/>
      <c r="C54"/>
      <c r="E54"/>
      <c r="F54"/>
      <c r="H54"/>
      <c r="I54"/>
      <c r="J54"/>
      <c r="K54"/>
      <c r="L54"/>
      <c r="N54" s="74">
        <v>42122</v>
      </c>
      <c r="O54" s="126">
        <v>19344</v>
      </c>
      <c r="P54" s="70">
        <v>250481.97</v>
      </c>
      <c r="Q54" s="146">
        <v>42126</v>
      </c>
      <c r="R54" s="274">
        <v>250481.97</v>
      </c>
      <c r="S54" s="77">
        <f t="shared" si="0"/>
        <v>0</v>
      </c>
      <c r="V54" s="242">
        <v>17874</v>
      </c>
      <c r="W54" s="213">
        <v>22829.3</v>
      </c>
      <c r="X54" s="226"/>
      <c r="Y54" s="296" t="s">
        <v>255</v>
      </c>
      <c r="Z54" s="193">
        <v>3500</v>
      </c>
      <c r="AA54" s="230">
        <v>42109</v>
      </c>
      <c r="AB54" s="217">
        <v>42103</v>
      </c>
      <c r="AC54" s="145"/>
      <c r="AD54" s="145"/>
    </row>
    <row r="55" spans="2:30" x14ac:dyDescent="0.25">
      <c r="B55"/>
      <c r="C55"/>
      <c r="E55"/>
      <c r="F55"/>
      <c r="H55"/>
      <c r="I55"/>
      <c r="J55"/>
      <c r="K55"/>
      <c r="L55"/>
      <c r="N55" s="74">
        <v>42122</v>
      </c>
      <c r="O55" s="126">
        <v>19345</v>
      </c>
      <c r="P55" s="70">
        <v>249722.19</v>
      </c>
      <c r="Q55" s="149" t="s">
        <v>298</v>
      </c>
      <c r="R55" s="274">
        <f>86742.96+162979.23</f>
        <v>249722.19</v>
      </c>
      <c r="S55" s="77">
        <f t="shared" si="0"/>
        <v>0</v>
      </c>
      <c r="V55" s="191">
        <v>17911</v>
      </c>
      <c r="W55" s="213">
        <v>214716.5</v>
      </c>
      <c r="X55" s="226"/>
      <c r="Y55" s="192" t="s">
        <v>203</v>
      </c>
      <c r="Z55" s="193">
        <v>11516</v>
      </c>
      <c r="AA55" s="230">
        <v>42104</v>
      </c>
      <c r="AB55" s="217">
        <v>42103</v>
      </c>
      <c r="AC55" s="145"/>
      <c r="AD55" s="145"/>
    </row>
    <row r="56" spans="2:30" ht="15" x14ac:dyDescent="0.25">
      <c r="B56"/>
      <c r="C56"/>
      <c r="E56"/>
      <c r="F56"/>
      <c r="H56"/>
      <c r="I56"/>
      <c r="J56"/>
      <c r="K56"/>
      <c r="L56"/>
      <c r="N56" s="74">
        <v>42123</v>
      </c>
      <c r="O56" s="126">
        <v>19354</v>
      </c>
      <c r="P56" s="70">
        <v>22652.65</v>
      </c>
      <c r="Q56" s="146">
        <v>42126</v>
      </c>
      <c r="R56" s="274">
        <v>22652.65</v>
      </c>
      <c r="S56" s="77">
        <f t="shared" si="0"/>
        <v>0</v>
      </c>
      <c r="V56" s="242">
        <v>17925</v>
      </c>
      <c r="W56" s="213">
        <v>14064</v>
      </c>
      <c r="X56" s="226"/>
      <c r="Y56" s="192" t="s">
        <v>203</v>
      </c>
      <c r="Z56" s="193">
        <v>40000</v>
      </c>
      <c r="AA56" s="230">
        <v>42103</v>
      </c>
      <c r="AB56" s="217">
        <v>42103</v>
      </c>
      <c r="AC56" s="145"/>
      <c r="AD56" s="145"/>
    </row>
    <row r="57" spans="2:30" ht="15" x14ac:dyDescent="0.25">
      <c r="B57"/>
      <c r="C57"/>
      <c r="E57"/>
      <c r="F57"/>
      <c r="H57"/>
      <c r="I57"/>
      <c r="J57"/>
      <c r="K57"/>
      <c r="L57"/>
      <c r="N57" s="74">
        <v>42123</v>
      </c>
      <c r="O57" s="126">
        <v>19385</v>
      </c>
      <c r="P57" s="70">
        <v>14102.4</v>
      </c>
      <c r="Q57" s="146">
        <v>42126</v>
      </c>
      <c r="R57" s="274">
        <v>14102.4</v>
      </c>
      <c r="S57" s="77">
        <f t="shared" si="0"/>
        <v>0</v>
      </c>
      <c r="V57" s="242">
        <v>17983</v>
      </c>
      <c r="W57" s="213">
        <v>21915.599999999999</v>
      </c>
      <c r="X57" s="226"/>
      <c r="Y57" s="251" t="s">
        <v>203</v>
      </c>
      <c r="Z57" s="193">
        <v>45248.5</v>
      </c>
      <c r="AA57" s="230">
        <v>42105</v>
      </c>
      <c r="AB57" s="217">
        <v>42104</v>
      </c>
      <c r="AC57" s="145"/>
      <c r="AD57" s="145"/>
    </row>
    <row r="58" spans="2:30" ht="15" x14ac:dyDescent="0.25">
      <c r="B58"/>
      <c r="C58"/>
      <c r="E58"/>
      <c r="F58"/>
      <c r="H58"/>
      <c r="I58"/>
      <c r="J58"/>
      <c r="K58"/>
      <c r="L58"/>
      <c r="N58" s="74">
        <v>42123</v>
      </c>
      <c r="O58" s="126">
        <v>19420</v>
      </c>
      <c r="P58" s="70">
        <v>4160</v>
      </c>
      <c r="Q58" s="146">
        <v>42126</v>
      </c>
      <c r="R58" s="274">
        <v>4160</v>
      </c>
      <c r="S58" s="77">
        <f t="shared" si="0"/>
        <v>0</v>
      </c>
      <c r="V58" s="242">
        <v>18008</v>
      </c>
      <c r="W58" s="213">
        <v>160300.76</v>
      </c>
      <c r="X58" s="226"/>
      <c r="Y58" s="192" t="s">
        <v>203</v>
      </c>
      <c r="Z58" s="193">
        <v>20000</v>
      </c>
      <c r="AA58" s="230">
        <v>42104</v>
      </c>
      <c r="AB58" s="217">
        <v>42104</v>
      </c>
      <c r="AC58" s="145"/>
      <c r="AD58" s="145"/>
    </row>
    <row r="59" spans="2:30" ht="15" x14ac:dyDescent="0.25">
      <c r="B59"/>
      <c r="C59"/>
      <c r="E59"/>
      <c r="F59"/>
      <c r="H59"/>
      <c r="I59"/>
      <c r="J59"/>
      <c r="K59"/>
      <c r="L59"/>
      <c r="N59" s="74">
        <v>42124</v>
      </c>
      <c r="O59" s="126">
        <v>19464</v>
      </c>
      <c r="P59" s="70">
        <v>15015.75</v>
      </c>
      <c r="Q59" s="146">
        <v>42126</v>
      </c>
      <c r="R59" s="274">
        <v>15015.75</v>
      </c>
      <c r="S59" s="77">
        <f t="shared" si="0"/>
        <v>0</v>
      </c>
      <c r="V59" s="242">
        <v>18101</v>
      </c>
      <c r="W59" s="213">
        <v>14545.2</v>
      </c>
      <c r="X59" s="226"/>
      <c r="Y59" s="192">
        <v>2719679</v>
      </c>
      <c r="Z59" s="193">
        <v>70000</v>
      </c>
      <c r="AA59" s="230">
        <v>42105</v>
      </c>
      <c r="AB59" s="217"/>
      <c r="AC59" s="145"/>
      <c r="AD59" s="145"/>
    </row>
    <row r="60" spans="2:30" ht="15" x14ac:dyDescent="0.25">
      <c r="B60"/>
      <c r="C60"/>
      <c r="E60"/>
      <c r="F60"/>
      <c r="H60"/>
      <c r="I60"/>
      <c r="J60"/>
      <c r="K60"/>
      <c r="L60"/>
      <c r="N60" s="74">
        <v>42124</v>
      </c>
      <c r="O60" s="126">
        <v>19528</v>
      </c>
      <c r="P60" s="70">
        <v>9101.2000000000007</v>
      </c>
      <c r="Q60" s="146">
        <v>42126</v>
      </c>
      <c r="R60" s="274">
        <v>9101.2000000000007</v>
      </c>
      <c r="S60" s="77">
        <f t="shared" si="0"/>
        <v>0</v>
      </c>
      <c r="V60" s="242">
        <v>18222</v>
      </c>
      <c r="W60" s="213">
        <v>17559.3</v>
      </c>
      <c r="X60" s="226"/>
      <c r="Y60" s="192">
        <v>2719680</v>
      </c>
      <c r="Z60" s="193">
        <v>15350</v>
      </c>
      <c r="AA60" s="230">
        <v>42105</v>
      </c>
      <c r="AB60" s="217"/>
      <c r="AC60" s="145"/>
      <c r="AD60" s="145"/>
    </row>
    <row r="61" spans="2:30" ht="15" x14ac:dyDescent="0.25">
      <c r="B61"/>
      <c r="C61"/>
      <c r="E61"/>
      <c r="F61"/>
      <c r="H61"/>
      <c r="I61"/>
      <c r="J61"/>
      <c r="K61"/>
      <c r="L61"/>
      <c r="N61" s="74"/>
      <c r="O61" s="126"/>
      <c r="P61" s="70"/>
      <c r="Q61" s="71"/>
      <c r="R61" s="130"/>
      <c r="S61" s="77">
        <f t="shared" si="0"/>
        <v>0</v>
      </c>
      <c r="V61" s="242">
        <v>18372</v>
      </c>
      <c r="W61" s="213">
        <v>15783.25</v>
      </c>
      <c r="X61" s="226"/>
      <c r="Y61" s="192" t="s">
        <v>203</v>
      </c>
      <c r="Z61" s="193">
        <v>23845.5</v>
      </c>
      <c r="AA61" s="230">
        <v>42107</v>
      </c>
      <c r="AB61" s="217">
        <v>42106</v>
      </c>
      <c r="AC61" s="145"/>
      <c r="AD61" s="145"/>
    </row>
    <row r="62" spans="2:30" ht="15" x14ac:dyDescent="0.25">
      <c r="B62"/>
      <c r="C62"/>
      <c r="E62"/>
      <c r="F62"/>
      <c r="H62"/>
      <c r="I62"/>
      <c r="J62"/>
      <c r="K62"/>
      <c r="L62"/>
      <c r="N62" s="74"/>
      <c r="O62" s="126"/>
      <c r="P62" s="70"/>
      <c r="Q62" s="71"/>
      <c r="R62" s="213"/>
      <c r="S62" s="77">
        <f t="shared" si="0"/>
        <v>0</v>
      </c>
      <c r="V62" s="242">
        <v>18319</v>
      </c>
      <c r="W62" s="213">
        <v>198586.16</v>
      </c>
      <c r="X62" s="226"/>
      <c r="Y62" s="251" t="s">
        <v>203</v>
      </c>
      <c r="Z62" s="193">
        <v>24816</v>
      </c>
      <c r="AA62" s="230">
        <v>42108</v>
      </c>
      <c r="AB62" s="217">
        <v>42107</v>
      </c>
      <c r="AC62" s="145"/>
      <c r="AD62" s="145"/>
    </row>
    <row r="63" spans="2:30" ht="15" x14ac:dyDescent="0.25">
      <c r="B63"/>
      <c r="C63"/>
      <c r="E63"/>
      <c r="F63"/>
      <c r="H63"/>
      <c r="I63"/>
      <c r="J63"/>
      <c r="K63"/>
      <c r="L63"/>
      <c r="N63" s="74"/>
      <c r="O63" s="126"/>
      <c r="P63" s="70"/>
      <c r="Q63" s="71"/>
      <c r="R63" s="213"/>
      <c r="S63" s="77">
        <f t="shared" si="0"/>
        <v>0</v>
      </c>
      <c r="V63" s="242">
        <v>18441</v>
      </c>
      <c r="W63" s="213">
        <v>4134.3999999999996</v>
      </c>
      <c r="X63" s="226"/>
      <c r="Y63" s="192" t="s">
        <v>203</v>
      </c>
      <c r="Z63" s="193">
        <v>22766</v>
      </c>
      <c r="AA63" s="230">
        <v>42109</v>
      </c>
      <c r="AB63" s="217">
        <v>42108</v>
      </c>
      <c r="AC63" s="145"/>
      <c r="AD63" s="145"/>
    </row>
    <row r="64" spans="2:30" ht="15" x14ac:dyDescent="0.25">
      <c r="B64"/>
      <c r="C64"/>
      <c r="E64"/>
      <c r="F64"/>
      <c r="H64"/>
      <c r="I64"/>
      <c r="J64"/>
      <c r="K64"/>
      <c r="L64"/>
      <c r="N64" s="74"/>
      <c r="O64" s="126"/>
      <c r="P64" s="70"/>
      <c r="Q64" s="131"/>
      <c r="R64" s="85"/>
      <c r="S64" s="77">
        <f t="shared" si="0"/>
        <v>0</v>
      </c>
      <c r="V64" s="242">
        <v>18529</v>
      </c>
      <c r="W64" s="213">
        <v>1568.6</v>
      </c>
      <c r="X64" s="226"/>
      <c r="Y64" s="192" t="s">
        <v>203</v>
      </c>
      <c r="Z64" s="193">
        <v>17520</v>
      </c>
      <c r="AA64" s="230">
        <v>42110</v>
      </c>
      <c r="AB64" s="217">
        <v>42109</v>
      </c>
      <c r="AC64" s="145"/>
      <c r="AD64" s="145"/>
    </row>
    <row r="65" spans="2:30" ht="15" x14ac:dyDescent="0.25">
      <c r="B65"/>
      <c r="C65"/>
      <c r="E65"/>
      <c r="F65"/>
      <c r="H65"/>
      <c r="I65"/>
      <c r="J65"/>
      <c r="K65"/>
      <c r="L65"/>
      <c r="N65" s="74"/>
      <c r="O65" s="126"/>
      <c r="P65" s="70"/>
      <c r="Q65" s="131"/>
      <c r="R65" s="85"/>
      <c r="S65" s="77">
        <f t="shared" si="0"/>
        <v>0</v>
      </c>
      <c r="V65" s="242">
        <v>18400</v>
      </c>
      <c r="W65" s="213">
        <v>1833.14</v>
      </c>
      <c r="X65" s="244" t="s">
        <v>137</v>
      </c>
      <c r="Y65" s="251" t="s">
        <v>203</v>
      </c>
      <c r="Z65" s="193">
        <v>71500</v>
      </c>
      <c r="AA65" s="230">
        <v>42110</v>
      </c>
      <c r="AB65" s="217">
        <v>42109</v>
      </c>
      <c r="AC65" s="145"/>
      <c r="AD65" s="145"/>
    </row>
    <row r="66" spans="2:30" ht="15" x14ac:dyDescent="0.25">
      <c r="B66"/>
      <c r="C66"/>
      <c r="E66"/>
      <c r="F66"/>
      <c r="H66"/>
      <c r="I66"/>
      <c r="J66"/>
      <c r="K66"/>
      <c r="L66"/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44"/>
      <c r="Y66" s="251" t="s">
        <v>203</v>
      </c>
      <c r="Z66" s="193">
        <v>24000</v>
      </c>
      <c r="AA66" s="230">
        <v>42109</v>
      </c>
      <c r="AB66" s="217">
        <v>42109</v>
      </c>
      <c r="AC66" s="145"/>
      <c r="AD66" s="145"/>
    </row>
    <row r="67" spans="2:30" ht="15" x14ac:dyDescent="0.25">
      <c r="B67"/>
      <c r="C67"/>
      <c r="E67"/>
      <c r="F67"/>
      <c r="H67"/>
      <c r="I67"/>
      <c r="J67"/>
      <c r="K67"/>
      <c r="L67"/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26"/>
      <c r="Y67" s="192" t="s">
        <v>203</v>
      </c>
      <c r="Z67" s="193">
        <v>27552.5</v>
      </c>
      <c r="AA67" s="230">
        <v>42111</v>
      </c>
      <c r="AB67" s="217">
        <v>42110</v>
      </c>
      <c r="AC67" s="145"/>
      <c r="AD67" s="145"/>
    </row>
    <row r="68" spans="2:30" ht="15" x14ac:dyDescent="0.25">
      <c r="B68"/>
      <c r="C68"/>
      <c r="E68"/>
      <c r="F68"/>
      <c r="H68"/>
      <c r="I68"/>
      <c r="J68"/>
      <c r="K68"/>
      <c r="L68"/>
      <c r="N68" s="74"/>
      <c r="O68" s="126"/>
      <c r="P68" s="70"/>
      <c r="Q68" s="131"/>
      <c r="R68" s="85"/>
      <c r="S68" s="77">
        <f t="shared" ref="S68:S72" si="5">P68-R68</f>
        <v>0</v>
      </c>
      <c r="V68" s="227"/>
      <c r="W68" s="213"/>
      <c r="X68" s="226"/>
      <c r="Y68" s="251" t="s">
        <v>203</v>
      </c>
      <c r="Z68" s="193">
        <v>15000</v>
      </c>
      <c r="AA68" s="230">
        <v>42110</v>
      </c>
      <c r="AB68" s="217">
        <v>42110</v>
      </c>
      <c r="AC68" s="145"/>
      <c r="AD68" s="145"/>
    </row>
    <row r="69" spans="2:30" ht="15" x14ac:dyDescent="0.25">
      <c r="B69"/>
      <c r="C69"/>
      <c r="E69"/>
      <c r="F69"/>
      <c r="H69"/>
      <c r="I69"/>
      <c r="J69"/>
      <c r="K69"/>
      <c r="L69"/>
      <c r="N69" s="74"/>
      <c r="O69" s="126"/>
      <c r="P69" s="70"/>
      <c r="Q69" s="131"/>
      <c r="R69" s="85"/>
      <c r="S69" s="77">
        <f t="shared" si="5"/>
        <v>0</v>
      </c>
      <c r="V69" s="227"/>
      <c r="W69" s="213"/>
      <c r="X69" s="244"/>
      <c r="Y69" s="192" t="s">
        <v>203</v>
      </c>
      <c r="Z69" s="193">
        <v>15676</v>
      </c>
      <c r="AA69" s="230">
        <v>42112</v>
      </c>
      <c r="AB69" s="217">
        <v>42111</v>
      </c>
      <c r="AC69" s="145"/>
      <c r="AD69" s="145"/>
    </row>
    <row r="70" spans="2:30" ht="15" x14ac:dyDescent="0.25">
      <c r="B70"/>
      <c r="C70"/>
      <c r="E70"/>
      <c r="F70"/>
      <c r="H70"/>
      <c r="I70"/>
      <c r="J70"/>
      <c r="K70"/>
      <c r="L70"/>
      <c r="N70" s="74"/>
      <c r="O70" s="126"/>
      <c r="P70" s="70"/>
      <c r="Q70" s="131"/>
      <c r="R70" s="85"/>
      <c r="S70" s="77">
        <f t="shared" si="5"/>
        <v>0</v>
      </c>
      <c r="V70" s="226"/>
      <c r="W70" s="226"/>
      <c r="X70" s="226"/>
      <c r="Y70" s="251" t="s">
        <v>203</v>
      </c>
      <c r="Z70" s="193">
        <v>40000</v>
      </c>
      <c r="AA70" s="230">
        <v>42112</v>
      </c>
      <c r="AB70" s="217">
        <v>42111</v>
      </c>
      <c r="AC70" s="145"/>
      <c r="AD70" s="145"/>
    </row>
    <row r="71" spans="2:30" ht="15" x14ac:dyDescent="0.25">
      <c r="B71"/>
      <c r="C71"/>
      <c r="E71"/>
      <c r="F71"/>
      <c r="H71"/>
      <c r="I71"/>
      <c r="J71"/>
      <c r="K71"/>
      <c r="L71"/>
      <c r="N71" s="74"/>
      <c r="O71" s="126"/>
      <c r="P71" s="70"/>
      <c r="Q71" s="131"/>
      <c r="R71" s="85"/>
      <c r="S71" s="77">
        <f t="shared" si="5"/>
        <v>0</v>
      </c>
      <c r="V71" s="226"/>
      <c r="W71" s="226"/>
      <c r="X71" s="226"/>
      <c r="Y71" s="192" t="s">
        <v>203</v>
      </c>
      <c r="Z71" s="193">
        <v>50000</v>
      </c>
      <c r="AA71" s="230">
        <v>42111</v>
      </c>
      <c r="AB71" s="217">
        <v>42111</v>
      </c>
      <c r="AC71" s="145"/>
      <c r="AD71" s="145"/>
    </row>
    <row r="72" spans="2:30" thickBot="1" x14ac:dyDescent="0.3">
      <c r="B72"/>
      <c r="C72"/>
      <c r="E72"/>
      <c r="F72"/>
      <c r="H72"/>
      <c r="I72"/>
      <c r="J72"/>
      <c r="K72"/>
      <c r="L72"/>
      <c r="N72" s="23"/>
      <c r="O72" s="142"/>
      <c r="P72" s="133"/>
      <c r="Q72" s="142"/>
      <c r="R72" s="143"/>
      <c r="S72" s="134">
        <f t="shared" si="5"/>
        <v>0</v>
      </c>
      <c r="V72" s="227"/>
      <c r="W72" s="213"/>
      <c r="X72" s="226"/>
      <c r="Y72" s="192" t="s">
        <v>256</v>
      </c>
      <c r="Z72" s="193">
        <v>1846.04</v>
      </c>
      <c r="AA72" s="230" t="s">
        <v>257</v>
      </c>
      <c r="AB72" s="217"/>
      <c r="AC72" s="145"/>
      <c r="AD72" s="145"/>
    </row>
    <row r="73" spans="2:30" ht="16.5" thickTop="1" x14ac:dyDescent="0.25">
      <c r="B73"/>
      <c r="C73"/>
      <c r="E73"/>
      <c r="F73"/>
      <c r="H73"/>
      <c r="I73"/>
      <c r="J73"/>
      <c r="K73"/>
      <c r="L73"/>
      <c r="N73"/>
      <c r="O73"/>
      <c r="P73" s="132">
        <f>SUM(P4:P72)</f>
        <v>3571547.69</v>
      </c>
      <c r="Q73" s="132"/>
      <c r="R73" s="132">
        <f t="shared" ref="R73" si="6">SUM(R4:R72)</f>
        <v>3571547.69</v>
      </c>
      <c r="S73" s="144">
        <f>SUM(S4:S72)</f>
        <v>0</v>
      </c>
      <c r="V73" s="227"/>
      <c r="W73" s="213"/>
      <c r="X73" s="226"/>
      <c r="Y73" s="251" t="s">
        <v>151</v>
      </c>
      <c r="Z73" s="193">
        <v>50000</v>
      </c>
      <c r="AA73" s="230">
        <v>42100</v>
      </c>
      <c r="AB73" s="217"/>
      <c r="AC73" s="145"/>
      <c r="AD73" s="145"/>
    </row>
    <row r="74" spans="2:30" ht="15" x14ac:dyDescent="0.25">
      <c r="B74"/>
      <c r="C74"/>
      <c r="E74"/>
      <c r="F74"/>
      <c r="H74"/>
      <c r="I74"/>
      <c r="J74"/>
      <c r="K74"/>
      <c r="L74"/>
      <c r="N74" s="8"/>
      <c r="O74" s="8"/>
      <c r="P74" s="8"/>
      <c r="Q74" s="8"/>
      <c r="R74" s="8"/>
      <c r="S74" s="145"/>
      <c r="T74" s="8"/>
      <c r="V74" s="121"/>
      <c r="W74" s="121"/>
      <c r="X74" s="121"/>
      <c r="Y74" s="251" t="s">
        <v>151</v>
      </c>
      <c r="Z74" s="118">
        <v>50000</v>
      </c>
      <c r="AA74" s="231">
        <v>42101</v>
      </c>
      <c r="AB74" s="217"/>
      <c r="AC74" s="145"/>
      <c r="AD74" s="145"/>
    </row>
    <row r="75" spans="2:30" x14ac:dyDescent="0.25">
      <c r="B75"/>
      <c r="C75"/>
      <c r="E75"/>
      <c r="F75"/>
      <c r="H75"/>
      <c r="I75"/>
      <c r="J75"/>
      <c r="K75"/>
      <c r="L75"/>
      <c r="V75" s="121"/>
      <c r="W75" s="121"/>
      <c r="X75" s="121"/>
      <c r="Y75" s="251" t="s">
        <v>151</v>
      </c>
      <c r="Z75" s="118">
        <v>50000</v>
      </c>
      <c r="AA75" s="231">
        <v>42102</v>
      </c>
      <c r="AB75" s="145"/>
      <c r="AC75" s="145"/>
      <c r="AD75" s="145"/>
    </row>
    <row r="76" spans="2:30" x14ac:dyDescent="0.25">
      <c r="B76"/>
      <c r="C76"/>
      <c r="E76"/>
      <c r="F76"/>
      <c r="H76"/>
      <c r="I76"/>
      <c r="J76"/>
      <c r="K76"/>
      <c r="L76"/>
      <c r="V76" s="242"/>
      <c r="W76" s="213"/>
      <c r="X76" s="226"/>
      <c r="Y76" s="251" t="s">
        <v>151</v>
      </c>
      <c r="Z76" s="193">
        <v>50000</v>
      </c>
      <c r="AA76" s="230">
        <v>42103</v>
      </c>
      <c r="AB76" s="217"/>
      <c r="AC76" s="145"/>
      <c r="AD76" s="145"/>
    </row>
    <row r="77" spans="2:30" x14ac:dyDescent="0.25">
      <c r="B77"/>
      <c r="C77"/>
      <c r="E77"/>
      <c r="F77"/>
      <c r="H77"/>
      <c r="I77"/>
      <c r="J77"/>
      <c r="K77"/>
      <c r="L77"/>
      <c r="V77" s="242"/>
      <c r="W77" s="213"/>
      <c r="X77" s="226"/>
      <c r="Y77" s="251" t="s">
        <v>151</v>
      </c>
      <c r="Z77" s="193">
        <v>50000</v>
      </c>
      <c r="AA77" s="230">
        <v>42104</v>
      </c>
      <c r="AB77" s="145"/>
      <c r="AC77" s="145"/>
      <c r="AD77" s="145"/>
    </row>
    <row r="78" spans="2:30" x14ac:dyDescent="0.25">
      <c r="B78"/>
      <c r="C78"/>
      <c r="E78"/>
      <c r="F78"/>
      <c r="H78"/>
      <c r="I78"/>
      <c r="J78"/>
      <c r="K78"/>
      <c r="L78"/>
      <c r="V78" s="242"/>
      <c r="W78" s="213"/>
      <c r="X78" s="226"/>
      <c r="Y78" s="251" t="s">
        <v>151</v>
      </c>
      <c r="Z78" s="193">
        <v>50000</v>
      </c>
      <c r="AA78" s="230">
        <v>42105</v>
      </c>
      <c r="AB78" s="217"/>
      <c r="AC78" s="145"/>
      <c r="AD78" s="145"/>
    </row>
    <row r="79" spans="2:30" x14ac:dyDescent="0.25">
      <c r="B79"/>
      <c r="C79"/>
      <c r="E79"/>
      <c r="F79"/>
      <c r="H79"/>
      <c r="I79"/>
      <c r="J79"/>
      <c r="K79"/>
      <c r="L79"/>
      <c r="V79" s="242"/>
      <c r="W79" s="213"/>
      <c r="X79" s="226"/>
      <c r="Y79" s="251" t="s">
        <v>151</v>
      </c>
      <c r="Z79" s="193">
        <v>50000</v>
      </c>
      <c r="AA79" s="230">
        <v>42106</v>
      </c>
      <c r="AB79" s="217"/>
      <c r="AC79" s="145"/>
      <c r="AD79" s="145"/>
    </row>
    <row r="80" spans="2:30" x14ac:dyDescent="0.25">
      <c r="B80"/>
      <c r="C80"/>
      <c r="E80"/>
      <c r="F80"/>
      <c r="H80"/>
      <c r="I80"/>
      <c r="J80"/>
      <c r="K80"/>
      <c r="L80"/>
      <c r="V80" s="227"/>
      <c r="W80" s="213"/>
      <c r="X80" s="226"/>
      <c r="Y80" s="251" t="s">
        <v>151</v>
      </c>
      <c r="Z80" s="193">
        <v>50000</v>
      </c>
      <c r="AA80" s="230">
        <v>42107</v>
      </c>
      <c r="AB80" s="217"/>
      <c r="AC80" s="145"/>
      <c r="AD80" s="145"/>
    </row>
    <row r="81" spans="2:32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251" t="s">
        <v>151</v>
      </c>
      <c r="Z81" s="193">
        <v>50000</v>
      </c>
      <c r="AA81" s="230">
        <v>42108</v>
      </c>
      <c r="AB81" s="217"/>
      <c r="AC81" s="145"/>
      <c r="AD81" s="145"/>
    </row>
    <row r="82" spans="2:32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226"/>
      <c r="W82" s="226"/>
      <c r="X82" s="226"/>
      <c r="Y82" s="251" t="s">
        <v>151</v>
      </c>
      <c r="Z82" s="193">
        <v>50000</v>
      </c>
      <c r="AA82" s="230">
        <v>42109</v>
      </c>
      <c r="AB82" s="217"/>
      <c r="AC82" s="145"/>
      <c r="AD82" s="145"/>
    </row>
    <row r="83" spans="2:32" ht="16.5" thickBot="1" x14ac:dyDescent="0.3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83"/>
      <c r="W83" s="163"/>
      <c r="X83" s="163"/>
      <c r="Y83" s="308"/>
      <c r="Z83" s="138">
        <v>0</v>
      </c>
      <c r="AA83" s="232"/>
      <c r="AB83" s="217"/>
      <c r="AC83" s="145"/>
      <c r="AD83" s="145"/>
    </row>
    <row r="84" spans="2:32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197" t="s">
        <v>153</v>
      </c>
      <c r="W84" s="198">
        <f>SUM(W43:W83)</f>
        <v>1252215.0399999998</v>
      </c>
      <c r="X84" s="271"/>
      <c r="Y84" s="199" t="s">
        <v>153</v>
      </c>
      <c r="Z84" s="200">
        <f>SUM(Z43:Z83)</f>
        <v>1252215.04</v>
      </c>
      <c r="AA84" s="229"/>
      <c r="AB84" s="217"/>
      <c r="AC84" s="145"/>
      <c r="AD84" s="145"/>
    </row>
    <row r="85" spans="2:32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U85" s="8"/>
      <c r="V85" s="262"/>
      <c r="W85" s="89"/>
      <c r="X85" s="145"/>
      <c r="Y85" s="261"/>
      <c r="Z85" s="205"/>
      <c r="AA85" s="233"/>
      <c r="AB85" s="217"/>
      <c r="AC85" s="145"/>
      <c r="AD85" s="263"/>
      <c r="AE85" s="205"/>
      <c r="AF85" s="233"/>
    </row>
    <row r="86" spans="2:32" thickBot="1" x14ac:dyDescent="0.3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U86" s="8"/>
      <c r="V86" s="145"/>
      <c r="W86" s="145"/>
      <c r="X86" s="145"/>
      <c r="Y86" s="261"/>
      <c r="Z86" s="205"/>
      <c r="AA86" s="233"/>
      <c r="AB86" s="217"/>
      <c r="AC86" s="145"/>
      <c r="AD86" s="263"/>
      <c r="AE86" s="205"/>
      <c r="AF86" s="233"/>
    </row>
    <row r="87" spans="2:32" ht="19.5" thickBot="1" x14ac:dyDescent="0.3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U87" s="8"/>
      <c r="W87" s="96" t="s">
        <v>124</v>
      </c>
      <c r="X87" s="96"/>
      <c r="Y87" s="97"/>
      <c r="Z87" s="311">
        <v>42126</v>
      </c>
      <c r="AA87" s="229"/>
      <c r="AB87" s="145"/>
      <c r="AC87" s="145"/>
      <c r="AD87" s="263"/>
      <c r="AE87" s="205"/>
      <c r="AF87" s="233"/>
    </row>
    <row r="88" spans="2:32" x14ac:dyDescent="0.25">
      <c r="U88" s="8"/>
      <c r="V88" s="100"/>
      <c r="W88" s="100"/>
      <c r="X88" s="100"/>
      <c r="Y88" s="101"/>
      <c r="Z88" s="102"/>
      <c r="AA88" s="229"/>
      <c r="AB88" s="145"/>
      <c r="AC88" s="145"/>
      <c r="AD88" s="263"/>
      <c r="AE88" s="205"/>
      <c r="AF88" s="233"/>
    </row>
    <row r="89" spans="2:32" ht="16.5" thickBot="1" x14ac:dyDescent="0.3">
      <c r="U89" s="8"/>
      <c r="V89" s="302" t="s">
        <v>126</v>
      </c>
      <c r="W89" s="303" t="s">
        <v>127</v>
      </c>
      <c r="X89" s="303"/>
      <c r="Y89" s="304" t="s">
        <v>128</v>
      </c>
      <c r="Z89" s="305" t="s">
        <v>129</v>
      </c>
      <c r="AA89" s="306"/>
      <c r="AB89" s="145"/>
      <c r="AC89" s="145"/>
      <c r="AD89" s="263"/>
      <c r="AE89" s="205"/>
      <c r="AF89" s="233"/>
    </row>
    <row r="90" spans="2:32" ht="16.5" thickTop="1" x14ac:dyDescent="0.25">
      <c r="U90" s="8"/>
      <c r="V90" s="297">
        <v>18400</v>
      </c>
      <c r="W90" s="298">
        <v>15733.86</v>
      </c>
      <c r="X90" s="298"/>
      <c r="Y90" s="299" t="s">
        <v>203</v>
      </c>
      <c r="Z90" s="300">
        <v>46000</v>
      </c>
      <c r="AA90" s="301">
        <v>42112</v>
      </c>
      <c r="AB90" s="217">
        <v>42112</v>
      </c>
      <c r="AC90" s="145"/>
      <c r="AD90" s="263"/>
      <c r="AE90" s="205"/>
      <c r="AF90" s="233"/>
    </row>
    <row r="91" spans="2:32" x14ac:dyDescent="0.25">
      <c r="U91" s="8"/>
      <c r="V91" s="189">
        <v>18528</v>
      </c>
      <c r="W91" s="130">
        <v>20158.8</v>
      </c>
      <c r="X91" s="111"/>
      <c r="Y91" s="186">
        <v>2719683</v>
      </c>
      <c r="Z91" s="187">
        <v>25256</v>
      </c>
      <c r="AA91" s="230">
        <v>42112</v>
      </c>
      <c r="AB91" s="145"/>
      <c r="AC91" s="145"/>
      <c r="AD91" s="263"/>
      <c r="AE91" s="138"/>
      <c r="AF91" s="273"/>
    </row>
    <row r="92" spans="2:32" x14ac:dyDescent="0.25">
      <c r="U92" s="8"/>
      <c r="V92" s="126">
        <v>18614</v>
      </c>
      <c r="W92" s="70">
        <v>17273.7</v>
      </c>
      <c r="X92" s="111"/>
      <c r="Y92" s="186">
        <v>2719682</v>
      </c>
      <c r="Z92" s="187">
        <v>57000</v>
      </c>
      <c r="AA92" s="230">
        <v>42112</v>
      </c>
      <c r="AB92" s="145"/>
      <c r="AC92" s="145"/>
      <c r="AD92" s="263"/>
      <c r="AE92" s="138"/>
      <c r="AF92" s="273"/>
    </row>
    <row r="93" spans="2:32" x14ac:dyDescent="0.25">
      <c r="V93" s="126">
        <v>18710</v>
      </c>
      <c r="W93" s="70">
        <v>16816.8</v>
      </c>
      <c r="X93" s="111"/>
      <c r="Y93" s="186" t="s">
        <v>203</v>
      </c>
      <c r="Z93" s="187">
        <v>5658.5</v>
      </c>
      <c r="AA93" s="230">
        <v>42114</v>
      </c>
      <c r="AB93" s="217">
        <v>42113</v>
      </c>
      <c r="AC93" s="145"/>
      <c r="AD93" s="263"/>
      <c r="AE93" s="205"/>
      <c r="AF93" s="233"/>
    </row>
    <row r="94" spans="2:32" x14ac:dyDescent="0.25">
      <c r="V94" s="126">
        <v>18771</v>
      </c>
      <c r="W94" s="129">
        <v>959.2</v>
      </c>
      <c r="X94" s="111"/>
      <c r="Y94" s="186" t="s">
        <v>203</v>
      </c>
      <c r="Z94" s="187">
        <v>25000</v>
      </c>
      <c r="AA94" s="230">
        <v>42114</v>
      </c>
      <c r="AB94" s="217">
        <v>42113</v>
      </c>
      <c r="AC94" s="145"/>
      <c r="AD94" s="263"/>
      <c r="AE94" s="205"/>
      <c r="AF94" s="233"/>
    </row>
    <row r="95" spans="2:32" x14ac:dyDescent="0.25">
      <c r="V95" s="126">
        <v>18840</v>
      </c>
      <c r="W95" s="70">
        <v>22606.799999999999</v>
      </c>
      <c r="X95" s="190"/>
      <c r="Y95" s="186">
        <v>2719681</v>
      </c>
      <c r="Z95" s="187">
        <v>35000</v>
      </c>
      <c r="AA95" s="230">
        <v>42113</v>
      </c>
      <c r="AB95" s="145"/>
      <c r="AC95" s="145"/>
      <c r="AD95" s="263"/>
      <c r="AE95" s="138"/>
      <c r="AF95" s="273"/>
    </row>
    <row r="96" spans="2:32" x14ac:dyDescent="0.25">
      <c r="V96" s="126">
        <v>18886</v>
      </c>
      <c r="W96" s="70">
        <v>14284.8</v>
      </c>
      <c r="X96" s="111"/>
      <c r="Y96" s="186" t="s">
        <v>203</v>
      </c>
      <c r="Z96" s="187">
        <v>20256.5</v>
      </c>
      <c r="AA96" s="230">
        <v>42115</v>
      </c>
      <c r="AB96" s="217">
        <v>42114</v>
      </c>
      <c r="AC96" s="263"/>
      <c r="AD96" s="145"/>
      <c r="AE96" s="293"/>
      <c r="AF96" s="138"/>
    </row>
    <row r="97" spans="2:32" x14ac:dyDescent="0.25">
      <c r="B97"/>
      <c r="C97"/>
      <c r="E97"/>
      <c r="F97"/>
      <c r="H97"/>
      <c r="I97"/>
      <c r="J97"/>
      <c r="K97"/>
      <c r="L97"/>
      <c r="N97"/>
      <c r="O97"/>
      <c r="Q97"/>
      <c r="R97"/>
      <c r="S97"/>
      <c r="V97" s="126">
        <v>18892</v>
      </c>
      <c r="W97" s="70">
        <v>3729.2</v>
      </c>
      <c r="X97" s="111"/>
      <c r="Y97" s="186" t="s">
        <v>203</v>
      </c>
      <c r="Z97" s="187">
        <v>28000</v>
      </c>
      <c r="AA97" s="230">
        <v>42115</v>
      </c>
      <c r="AB97" s="217">
        <v>42114</v>
      </c>
      <c r="AC97" s="263"/>
      <c r="AD97" s="145"/>
      <c r="AE97" s="307"/>
      <c r="AF97" s="138"/>
    </row>
    <row r="98" spans="2:32" x14ac:dyDescent="0.25">
      <c r="B98"/>
      <c r="C98"/>
      <c r="E98"/>
      <c r="F98"/>
      <c r="H98"/>
      <c r="I98"/>
      <c r="J98"/>
      <c r="K98"/>
      <c r="L98"/>
      <c r="N98"/>
      <c r="O98"/>
      <c r="Q98"/>
      <c r="R98"/>
      <c r="S98"/>
      <c r="V98" s="126">
        <v>18772</v>
      </c>
      <c r="W98" s="70">
        <v>216746.55</v>
      </c>
      <c r="X98" s="111"/>
      <c r="Y98" s="186" t="s">
        <v>203</v>
      </c>
      <c r="Z98" s="187">
        <v>50000</v>
      </c>
      <c r="AA98" s="230">
        <v>42114</v>
      </c>
      <c r="AB98" s="217">
        <v>42114</v>
      </c>
      <c r="AC98" s="145"/>
      <c r="AD98" s="145"/>
      <c r="AE98" s="293"/>
      <c r="AF98" s="138"/>
    </row>
    <row r="99" spans="2:32" x14ac:dyDescent="0.25">
      <c r="B99"/>
      <c r="C99"/>
      <c r="E99"/>
      <c r="F99"/>
      <c r="H99"/>
      <c r="I99"/>
      <c r="J99"/>
      <c r="K99"/>
      <c r="L99"/>
      <c r="N99"/>
      <c r="O99"/>
      <c r="Q99"/>
      <c r="R99"/>
      <c r="S99"/>
      <c r="V99" s="126">
        <v>18773</v>
      </c>
      <c r="W99" s="70">
        <v>238053.33</v>
      </c>
      <c r="X99" s="111"/>
      <c r="Y99" s="186" t="s">
        <v>203</v>
      </c>
      <c r="Z99" s="187">
        <v>20000</v>
      </c>
      <c r="AA99" s="230">
        <v>42114</v>
      </c>
      <c r="AB99" s="217">
        <v>42114</v>
      </c>
      <c r="AC99" s="145"/>
      <c r="AD99" s="145"/>
    </row>
    <row r="100" spans="2:32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/>
      <c r="S100"/>
      <c r="V100" s="126">
        <v>18971</v>
      </c>
      <c r="W100" s="70">
        <v>34908</v>
      </c>
      <c r="X100" s="226"/>
      <c r="Y100" s="186" t="s">
        <v>203</v>
      </c>
      <c r="Z100" s="187">
        <v>16970</v>
      </c>
      <c r="AA100" s="230">
        <v>42116</v>
      </c>
      <c r="AB100" s="217">
        <v>42115</v>
      </c>
      <c r="AC100" s="145"/>
      <c r="AD100" s="145"/>
    </row>
    <row r="101" spans="2:32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/>
      <c r="S101"/>
      <c r="V101" s="126">
        <v>19070</v>
      </c>
      <c r="W101" s="70">
        <v>97824.01</v>
      </c>
      <c r="X101" s="226"/>
      <c r="Y101" s="186" t="s">
        <v>203</v>
      </c>
      <c r="Z101" s="187">
        <v>20500</v>
      </c>
      <c r="AA101" s="230">
        <v>42116</v>
      </c>
      <c r="AB101" s="217">
        <v>42115</v>
      </c>
      <c r="AC101" s="145"/>
      <c r="AD101" s="145"/>
    </row>
    <row r="102" spans="2:32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/>
      <c r="S102"/>
      <c r="V102" s="126">
        <v>19129</v>
      </c>
      <c r="W102" s="70">
        <v>24996.7</v>
      </c>
      <c r="X102" s="226"/>
      <c r="Y102" s="186" t="s">
        <v>203</v>
      </c>
      <c r="Z102" s="187">
        <v>26000</v>
      </c>
      <c r="AA102" s="230">
        <v>42115</v>
      </c>
      <c r="AB102" s="217">
        <v>42115</v>
      </c>
      <c r="AC102" s="145"/>
      <c r="AD102" s="145"/>
    </row>
    <row r="103" spans="2:32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/>
      <c r="S103"/>
      <c r="V103" s="126">
        <v>19150</v>
      </c>
      <c r="W103" s="129">
        <v>259811.82</v>
      </c>
      <c r="X103" s="226"/>
      <c r="Y103" s="192" t="s">
        <v>203</v>
      </c>
      <c r="Z103" s="187">
        <v>27000</v>
      </c>
      <c r="AA103" s="230">
        <v>42116</v>
      </c>
      <c r="AB103" s="217">
        <v>42116</v>
      </c>
      <c r="AC103" s="145"/>
      <c r="AD103" s="145"/>
    </row>
    <row r="104" spans="2:32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/>
      <c r="S104"/>
      <c r="V104" s="126">
        <v>19262</v>
      </c>
      <c r="W104" s="70">
        <v>13382.5</v>
      </c>
      <c r="X104" s="226"/>
      <c r="Y104" s="251" t="s">
        <v>203</v>
      </c>
      <c r="Z104" s="187">
        <v>15802.5</v>
      </c>
      <c r="AA104" s="230">
        <v>42117</v>
      </c>
      <c r="AB104" s="217">
        <v>42116</v>
      </c>
      <c r="AC104" s="145"/>
      <c r="AD104" s="145"/>
    </row>
    <row r="105" spans="2:32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/>
      <c r="S105"/>
      <c r="V105" s="126">
        <v>19344</v>
      </c>
      <c r="W105" s="70">
        <v>250481.97</v>
      </c>
      <c r="X105" s="226"/>
      <c r="Y105" s="192" t="s">
        <v>203</v>
      </c>
      <c r="Z105" s="187">
        <v>19000</v>
      </c>
      <c r="AA105" s="230">
        <v>42117</v>
      </c>
      <c r="AB105" s="217">
        <v>42116</v>
      </c>
      <c r="AC105" s="145"/>
      <c r="AD105" s="145"/>
    </row>
    <row r="106" spans="2:32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/>
      <c r="S106"/>
      <c r="V106" s="126">
        <v>19345</v>
      </c>
      <c r="W106" s="70">
        <v>86742.96</v>
      </c>
      <c r="X106" s="226"/>
      <c r="Y106" s="296" t="s">
        <v>268</v>
      </c>
      <c r="Z106" s="187">
        <v>10000</v>
      </c>
      <c r="AA106" s="230">
        <v>42114</v>
      </c>
      <c r="AB106" s="217">
        <v>42117</v>
      </c>
      <c r="AC106" s="145"/>
      <c r="AD106" s="145"/>
    </row>
    <row r="107" spans="2:32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/>
      <c r="S107"/>
      <c r="V107" s="126">
        <v>19354</v>
      </c>
      <c r="W107" s="70">
        <v>22652.65</v>
      </c>
      <c r="X107" s="226"/>
      <c r="Y107" s="192" t="s">
        <v>203</v>
      </c>
      <c r="Z107" s="187">
        <v>19113</v>
      </c>
      <c r="AA107" s="230">
        <v>42118</v>
      </c>
      <c r="AB107" s="217">
        <v>42117</v>
      </c>
      <c r="AC107" s="145"/>
      <c r="AD107" s="145"/>
    </row>
    <row r="108" spans="2:32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/>
      <c r="S108"/>
      <c r="V108" s="126">
        <v>19385</v>
      </c>
      <c r="W108" s="70">
        <v>14102.4</v>
      </c>
      <c r="X108" s="226"/>
      <c r="Y108" s="192" t="s">
        <v>203</v>
      </c>
      <c r="Z108" s="187">
        <v>35000</v>
      </c>
      <c r="AA108" s="230">
        <v>42117</v>
      </c>
      <c r="AB108" s="217">
        <v>42117</v>
      </c>
      <c r="AC108" s="145"/>
      <c r="AD108" s="145"/>
    </row>
    <row r="109" spans="2:32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/>
      <c r="S109"/>
      <c r="V109" s="126">
        <v>19420</v>
      </c>
      <c r="W109" s="70">
        <v>4160</v>
      </c>
      <c r="X109" s="226"/>
      <c r="Y109" s="251" t="s">
        <v>203</v>
      </c>
      <c r="Z109" s="187">
        <v>18000</v>
      </c>
      <c r="AA109" s="230">
        <v>42117</v>
      </c>
      <c r="AB109" s="217">
        <v>42117</v>
      </c>
      <c r="AC109" s="145"/>
      <c r="AD109" s="145"/>
    </row>
    <row r="110" spans="2:32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/>
      <c r="S110"/>
      <c r="V110" s="126">
        <v>19464</v>
      </c>
      <c r="W110" s="70">
        <v>15015.75</v>
      </c>
      <c r="X110" s="226"/>
      <c r="Y110" s="192" t="s">
        <v>203</v>
      </c>
      <c r="Z110" s="187">
        <v>45000</v>
      </c>
      <c r="AA110" s="230">
        <v>42118</v>
      </c>
      <c r="AB110" s="217">
        <v>42117</v>
      </c>
      <c r="AC110" s="145"/>
      <c r="AD110" s="145"/>
    </row>
    <row r="111" spans="2:32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/>
      <c r="S111"/>
      <c r="V111" s="126">
        <v>19528</v>
      </c>
      <c r="W111" s="70">
        <v>9101.2000000000007</v>
      </c>
      <c r="X111" s="226"/>
      <c r="Y111" s="192" t="s">
        <v>203</v>
      </c>
      <c r="Z111" s="187">
        <v>55000</v>
      </c>
      <c r="AA111" s="230">
        <v>42118</v>
      </c>
      <c r="AB111" s="217">
        <v>42117</v>
      </c>
      <c r="AC111" s="145"/>
      <c r="AD111" s="145"/>
    </row>
    <row r="112" spans="2:32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/>
      <c r="S112"/>
      <c r="V112" s="242"/>
      <c r="W112" s="213"/>
      <c r="X112" s="244"/>
      <c r="Y112" s="251" t="s">
        <v>203</v>
      </c>
      <c r="Z112" s="187">
        <v>25721</v>
      </c>
      <c r="AA112" s="230">
        <v>42119</v>
      </c>
      <c r="AB112" s="217">
        <v>42118</v>
      </c>
      <c r="AC112" s="145"/>
      <c r="AD112" s="145"/>
    </row>
    <row r="113" spans="2:30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/>
      <c r="S113"/>
      <c r="V113" s="242"/>
      <c r="W113" s="213"/>
      <c r="X113" s="244"/>
      <c r="Y113" s="251" t="s">
        <v>203</v>
      </c>
      <c r="Z113" s="187">
        <v>23500</v>
      </c>
      <c r="AA113" s="230">
        <v>42119</v>
      </c>
      <c r="AB113" s="217">
        <v>42118</v>
      </c>
      <c r="AC113" s="145"/>
      <c r="AD113" s="145"/>
    </row>
    <row r="114" spans="2:30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/>
      <c r="S114"/>
      <c r="V114" s="242"/>
      <c r="W114" s="213"/>
      <c r="X114" s="226"/>
      <c r="Y114" s="192" t="s">
        <v>203</v>
      </c>
      <c r="Z114" s="187">
        <v>45000</v>
      </c>
      <c r="AA114" s="230">
        <v>42119</v>
      </c>
      <c r="AB114" s="217">
        <v>42118</v>
      </c>
      <c r="AC114" s="145"/>
      <c r="AD114" s="145"/>
    </row>
    <row r="115" spans="2:30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/>
      <c r="S115"/>
      <c r="V115" s="227"/>
      <c r="W115" s="213"/>
      <c r="X115" s="226"/>
      <c r="Y115" s="251" t="s">
        <v>203</v>
      </c>
      <c r="Z115" s="187">
        <v>12000</v>
      </c>
      <c r="AA115" s="230">
        <v>42118</v>
      </c>
      <c r="AB115" s="217">
        <v>42118</v>
      </c>
      <c r="AC115" s="145"/>
      <c r="AD115" s="145"/>
    </row>
    <row r="116" spans="2:30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/>
      <c r="S116"/>
      <c r="V116" s="227"/>
      <c r="W116" s="213"/>
      <c r="X116" s="244"/>
      <c r="Y116" s="192" t="s">
        <v>203</v>
      </c>
      <c r="Z116" s="187">
        <v>40000</v>
      </c>
      <c r="AA116" s="230">
        <v>42118</v>
      </c>
      <c r="AB116" s="217">
        <v>42118</v>
      </c>
      <c r="AC116" s="145"/>
      <c r="AD116" s="145"/>
    </row>
    <row r="117" spans="2:30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/>
      <c r="S117"/>
      <c r="V117" s="226"/>
      <c r="W117" s="226"/>
      <c r="X117" s="226"/>
      <c r="Y117" s="251" t="s">
        <v>203</v>
      </c>
      <c r="Z117" s="187">
        <v>40000</v>
      </c>
      <c r="AA117" s="230">
        <v>42119</v>
      </c>
      <c r="AB117" s="217">
        <v>42119</v>
      </c>
      <c r="AC117" s="145"/>
      <c r="AD117" s="145"/>
    </row>
    <row r="118" spans="2:30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/>
      <c r="S118"/>
      <c r="V118" s="226"/>
      <c r="W118" s="226"/>
      <c r="X118" s="226"/>
      <c r="Y118" s="251">
        <v>2996933</v>
      </c>
      <c r="Z118" s="187">
        <v>25446.5</v>
      </c>
      <c r="AA118" s="230">
        <v>42119</v>
      </c>
      <c r="AB118" s="145"/>
      <c r="AC118" s="145"/>
      <c r="AD118" s="145"/>
    </row>
    <row r="119" spans="2:30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/>
      <c r="S119"/>
      <c r="V119" s="227"/>
      <c r="W119" s="213"/>
      <c r="X119" s="226"/>
      <c r="Y119" s="251">
        <v>2996934</v>
      </c>
      <c r="Z119" s="187">
        <v>43000</v>
      </c>
      <c r="AA119" s="230">
        <v>42119</v>
      </c>
      <c r="AB119" s="145"/>
      <c r="AC119" s="145"/>
      <c r="AD119" s="145"/>
    </row>
    <row r="120" spans="2:30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/>
      <c r="S120"/>
      <c r="V120" s="227"/>
      <c r="W120" s="213"/>
      <c r="X120" s="226"/>
      <c r="Y120" s="251" t="s">
        <v>203</v>
      </c>
      <c r="Z120" s="187">
        <v>8526</v>
      </c>
      <c r="AA120" s="230">
        <v>42121</v>
      </c>
      <c r="AB120" s="217">
        <v>42120</v>
      </c>
      <c r="AC120" s="145"/>
      <c r="AD120" s="145"/>
    </row>
    <row r="121" spans="2:30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/>
      <c r="S121"/>
      <c r="V121" s="121"/>
      <c r="W121" s="121"/>
      <c r="X121" s="121"/>
      <c r="Y121" s="251" t="s">
        <v>203</v>
      </c>
      <c r="Z121" s="108">
        <v>20000</v>
      </c>
      <c r="AA121" s="231">
        <v>42121</v>
      </c>
      <c r="AB121" s="217">
        <v>42120</v>
      </c>
      <c r="AC121" s="145"/>
      <c r="AD121" s="145"/>
    </row>
    <row r="122" spans="2:30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/>
      <c r="S122"/>
      <c r="V122" s="121"/>
      <c r="W122" s="121"/>
      <c r="X122" s="121"/>
      <c r="Y122" s="251">
        <v>2996932</v>
      </c>
      <c r="Z122" s="108">
        <v>30000</v>
      </c>
      <c r="AA122" s="231">
        <v>42120</v>
      </c>
      <c r="AB122" s="145"/>
      <c r="AC122" s="145"/>
      <c r="AD122" s="145"/>
    </row>
    <row r="123" spans="2:30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/>
      <c r="S123"/>
      <c r="V123" s="242"/>
      <c r="W123" s="213"/>
      <c r="X123" s="226"/>
      <c r="Y123" s="251" t="s">
        <v>203</v>
      </c>
      <c r="Z123" s="187">
        <v>45000</v>
      </c>
      <c r="AA123" s="230">
        <v>42121</v>
      </c>
      <c r="AB123" s="217">
        <v>42121</v>
      </c>
      <c r="AC123" s="145"/>
      <c r="AD123" s="145"/>
    </row>
    <row r="124" spans="2:30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/>
      <c r="S124"/>
      <c r="V124" s="242"/>
      <c r="W124" s="213"/>
      <c r="X124" s="226"/>
      <c r="Y124" s="251" t="s">
        <v>203</v>
      </c>
      <c r="Z124" s="187">
        <v>25000</v>
      </c>
      <c r="AA124" s="230">
        <v>42121</v>
      </c>
      <c r="AB124" s="217">
        <v>42121</v>
      </c>
      <c r="AC124" s="145"/>
      <c r="AD124" s="145"/>
    </row>
    <row r="125" spans="2:30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/>
      <c r="S125"/>
      <c r="V125" s="242"/>
      <c r="W125" s="213"/>
      <c r="X125" s="226"/>
      <c r="Y125" s="251" t="s">
        <v>203</v>
      </c>
      <c r="Z125" s="187">
        <v>40000</v>
      </c>
      <c r="AA125" s="230">
        <v>42121</v>
      </c>
      <c r="AB125" s="217">
        <v>42121</v>
      </c>
      <c r="AC125" s="145"/>
      <c r="AD125" s="145"/>
    </row>
    <row r="126" spans="2:30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/>
      <c r="S126"/>
      <c r="V126" s="242"/>
      <c r="W126" s="213"/>
      <c r="X126" s="226"/>
      <c r="Y126" s="251" t="s">
        <v>203</v>
      </c>
      <c r="Z126" s="187">
        <v>40000</v>
      </c>
      <c r="AA126" s="230">
        <v>42121</v>
      </c>
      <c r="AB126" s="217">
        <v>42121</v>
      </c>
      <c r="AC126" s="145"/>
      <c r="AD126" s="145"/>
    </row>
    <row r="127" spans="2:30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/>
      <c r="S127"/>
      <c r="V127" s="227"/>
      <c r="W127" s="213"/>
      <c r="X127" s="226"/>
      <c r="Y127" s="251" t="s">
        <v>203</v>
      </c>
      <c r="Z127" s="187">
        <v>50000</v>
      </c>
      <c r="AA127" s="230">
        <v>42121</v>
      </c>
      <c r="AB127" s="217">
        <v>42121</v>
      </c>
      <c r="AC127" s="145"/>
      <c r="AD127" s="145"/>
    </row>
    <row r="128" spans="2:30" x14ac:dyDescent="0.25">
      <c r="B128"/>
      <c r="C128"/>
      <c r="E128"/>
      <c r="F128"/>
      <c r="H128"/>
      <c r="I128"/>
      <c r="J128"/>
      <c r="K128"/>
      <c r="L128"/>
      <c r="N128"/>
      <c r="O128"/>
      <c r="Q128"/>
      <c r="R128"/>
      <c r="S128"/>
      <c r="V128" s="227"/>
      <c r="W128" s="213"/>
      <c r="X128" s="244"/>
      <c r="Y128" s="251" t="s">
        <v>203</v>
      </c>
      <c r="Z128" s="187">
        <v>20691.5</v>
      </c>
      <c r="AA128" s="230">
        <v>42122</v>
      </c>
      <c r="AB128" s="217">
        <v>42121</v>
      </c>
      <c r="AC128" s="145"/>
      <c r="AD128" s="145"/>
    </row>
    <row r="129" spans="22:30" customFormat="1" x14ac:dyDescent="0.25">
      <c r="V129" s="226"/>
      <c r="W129" s="226"/>
      <c r="X129" s="226"/>
      <c r="Y129" s="251" t="s">
        <v>203</v>
      </c>
      <c r="Z129" s="187">
        <v>15858</v>
      </c>
      <c r="AA129" s="230">
        <v>42123</v>
      </c>
      <c r="AB129" s="217">
        <v>42122</v>
      </c>
      <c r="AC129" s="145"/>
      <c r="AD129" s="145"/>
    </row>
    <row r="130" spans="22:30" customFormat="1" x14ac:dyDescent="0.25">
      <c r="V130" s="121"/>
      <c r="W130" s="121"/>
      <c r="X130" s="121"/>
      <c r="Y130" s="117" t="s">
        <v>203</v>
      </c>
      <c r="Z130" s="108">
        <v>35000</v>
      </c>
      <c r="AA130" s="252">
        <v>42123</v>
      </c>
      <c r="AB130" s="217">
        <v>42122</v>
      </c>
      <c r="AC130" s="145"/>
      <c r="AD130" s="145"/>
    </row>
    <row r="131" spans="22:30" customFormat="1" x14ac:dyDescent="0.25">
      <c r="V131" s="121"/>
      <c r="W131" s="121"/>
      <c r="X131" s="121"/>
      <c r="Y131" s="117" t="s">
        <v>203</v>
      </c>
      <c r="Z131" s="108">
        <v>33000</v>
      </c>
      <c r="AA131" s="252">
        <v>42123</v>
      </c>
      <c r="AB131" s="217">
        <v>42122</v>
      </c>
      <c r="AC131" s="145"/>
      <c r="AD131" s="145"/>
    </row>
    <row r="132" spans="22:30" customFormat="1" x14ac:dyDescent="0.25">
      <c r="V132" s="226"/>
      <c r="W132" s="226"/>
      <c r="X132" s="226"/>
      <c r="Y132" s="192" t="s">
        <v>203</v>
      </c>
      <c r="Z132" s="187">
        <v>13243.5</v>
      </c>
      <c r="AA132" s="313">
        <v>42124</v>
      </c>
      <c r="AB132" s="217">
        <v>42123</v>
      </c>
      <c r="AC132" s="145"/>
      <c r="AD132" s="145"/>
    </row>
    <row r="133" spans="22:30" customFormat="1" x14ac:dyDescent="0.25">
      <c r="V133" s="226"/>
      <c r="W133" s="226"/>
      <c r="X133" s="226"/>
      <c r="Y133" s="192" t="s">
        <v>203</v>
      </c>
      <c r="Z133" s="187">
        <v>32000</v>
      </c>
      <c r="AA133" s="313">
        <v>42124</v>
      </c>
      <c r="AB133" s="217">
        <v>42123</v>
      </c>
      <c r="AC133" s="145"/>
      <c r="AD133" s="145"/>
    </row>
    <row r="134" spans="22:30" customFormat="1" x14ac:dyDescent="0.25">
      <c r="V134" s="226"/>
      <c r="W134" s="226"/>
      <c r="X134" s="226"/>
      <c r="Y134" s="192" t="s">
        <v>203</v>
      </c>
      <c r="Z134" s="187">
        <v>30000</v>
      </c>
      <c r="AA134" s="313">
        <v>42123</v>
      </c>
      <c r="AB134" s="217">
        <v>42123</v>
      </c>
      <c r="AC134" s="145"/>
      <c r="AD134" s="145"/>
    </row>
    <row r="135" spans="22:30" customFormat="1" x14ac:dyDescent="0.25">
      <c r="V135" s="226"/>
      <c r="W135" s="226"/>
      <c r="X135" s="226"/>
      <c r="Y135" s="192" t="s">
        <v>203</v>
      </c>
      <c r="Z135" s="187">
        <v>37000</v>
      </c>
      <c r="AA135" s="313">
        <v>42123</v>
      </c>
      <c r="AB135" s="217">
        <v>42123</v>
      </c>
      <c r="AC135" s="145"/>
      <c r="AD135" s="145"/>
    </row>
    <row r="136" spans="22:30" customFormat="1" x14ac:dyDescent="0.25">
      <c r="V136" s="226"/>
      <c r="W136" s="226"/>
      <c r="X136" s="226"/>
      <c r="Y136" s="251" t="s">
        <v>151</v>
      </c>
      <c r="Z136" s="187">
        <v>50000</v>
      </c>
      <c r="AA136" s="313">
        <v>42110</v>
      </c>
      <c r="AB136" s="145"/>
      <c r="AC136" s="145"/>
      <c r="AD136" s="145"/>
    </row>
    <row r="137" spans="22:30" customFormat="1" x14ac:dyDescent="0.25">
      <c r="V137" s="226"/>
      <c r="W137" s="226"/>
      <c r="X137" s="226"/>
      <c r="Y137" s="192"/>
      <c r="Z137" s="187"/>
      <c r="AA137" s="312"/>
      <c r="AB137" s="145"/>
      <c r="AC137" s="145"/>
      <c r="AD137" s="145"/>
    </row>
    <row r="138" spans="22:30" customFormat="1" x14ac:dyDescent="0.25">
      <c r="V138" s="226"/>
      <c r="W138" s="226"/>
      <c r="X138" s="226"/>
      <c r="Y138" s="192"/>
      <c r="Z138" s="187"/>
      <c r="AA138" s="312"/>
      <c r="AB138" s="145"/>
      <c r="AC138" s="145"/>
      <c r="AD138" s="145"/>
    </row>
    <row r="139" spans="22:30" customFormat="1" ht="16.5" thickBot="1" x14ac:dyDescent="0.3">
      <c r="V139" s="183"/>
      <c r="W139" s="163"/>
      <c r="X139" s="163"/>
      <c r="Y139" s="308"/>
      <c r="Z139" s="138">
        <v>0</v>
      </c>
      <c r="AA139" s="232"/>
      <c r="AB139" s="145"/>
      <c r="AC139" s="145"/>
      <c r="AD139" s="145"/>
    </row>
    <row r="140" spans="22:30" customFormat="1" x14ac:dyDescent="0.25">
      <c r="V140" s="197" t="s">
        <v>153</v>
      </c>
      <c r="W140" s="198">
        <f>SUM(W90:W139)</f>
        <v>1399542.9999999995</v>
      </c>
      <c r="X140" s="271"/>
      <c r="Y140" s="199" t="s">
        <v>153</v>
      </c>
      <c r="Z140" s="200">
        <f>SUM(Z90:Z139)</f>
        <v>1399543</v>
      </c>
      <c r="AA140" s="229"/>
      <c r="AB140" s="145"/>
      <c r="AC140" s="145"/>
      <c r="AD140" s="145"/>
    </row>
    <row r="141" spans="22:30" customFormat="1" ht="15" x14ac:dyDescent="0.25">
      <c r="V141" s="145"/>
      <c r="W141" s="145"/>
      <c r="X141" s="145"/>
      <c r="Y141" s="204"/>
      <c r="Z141" s="205"/>
      <c r="AA141" s="264"/>
      <c r="AB141" s="145"/>
      <c r="AC141" s="145"/>
      <c r="AD141" s="145"/>
    </row>
    <row r="142" spans="22:30" customFormat="1" ht="15" x14ac:dyDescent="0.25">
      <c r="V142" s="145"/>
      <c r="W142" s="145"/>
      <c r="X142" s="145"/>
      <c r="Y142" s="204"/>
      <c r="Z142" s="205"/>
      <c r="AA142" s="264"/>
      <c r="AB142" s="145"/>
      <c r="AC142" s="145"/>
      <c r="AD142" s="145"/>
    </row>
    <row r="143" spans="22:30" customFormat="1" ht="15" x14ac:dyDescent="0.25">
      <c r="V143" s="145"/>
      <c r="W143" s="145"/>
      <c r="X143" s="145"/>
      <c r="Y143" s="204"/>
      <c r="Z143" s="205"/>
      <c r="AA143" s="264"/>
      <c r="AB143" s="145"/>
      <c r="AC143" s="145"/>
      <c r="AD143" s="145"/>
    </row>
    <row r="144" spans="22:30" customFormat="1" ht="15" x14ac:dyDescent="0.25">
      <c r="V144" s="145"/>
      <c r="W144" s="145"/>
      <c r="X144" s="145"/>
      <c r="Y144" s="204"/>
      <c r="Z144" s="205"/>
      <c r="AA144" s="264"/>
      <c r="AB144" s="145"/>
      <c r="AC144" s="145"/>
      <c r="AD144" s="145"/>
    </row>
    <row r="145" spans="22:30" customFormat="1" ht="15" x14ac:dyDescent="0.25">
      <c r="V145" s="145"/>
      <c r="W145" s="145"/>
      <c r="X145" s="145"/>
      <c r="Y145" s="204"/>
      <c r="Z145" s="205"/>
      <c r="AA145" s="264"/>
      <c r="AB145" s="145"/>
      <c r="AC145" s="145"/>
      <c r="AD145" s="145"/>
    </row>
    <row r="146" spans="22:30" customFormat="1" ht="15" x14ac:dyDescent="0.25">
      <c r="V146" s="145"/>
      <c r="W146" s="145"/>
      <c r="X146" s="145"/>
      <c r="Y146" s="204"/>
      <c r="Z146" s="205"/>
      <c r="AA146" s="264"/>
      <c r="AB146" s="145"/>
      <c r="AC146" s="145"/>
      <c r="AD146" s="145"/>
    </row>
    <row r="147" spans="22:30" customFormat="1" ht="15" x14ac:dyDescent="0.25">
      <c r="V147" s="145"/>
      <c r="W147" s="145"/>
      <c r="X147" s="145"/>
      <c r="Y147" s="204"/>
      <c r="Z147" s="205"/>
      <c r="AA147" s="264"/>
      <c r="AB147" s="145"/>
      <c r="AC147" s="145"/>
      <c r="AD147" s="145"/>
    </row>
    <row r="148" spans="22:30" customFormat="1" ht="15" x14ac:dyDescent="0.25">
      <c r="V148" s="145"/>
      <c r="W148" s="145"/>
      <c r="X148" s="145"/>
      <c r="Y148" s="204"/>
      <c r="Z148" s="205"/>
      <c r="AA148" s="264"/>
      <c r="AB148" s="145"/>
      <c r="AC148" s="145"/>
      <c r="AD148" s="145"/>
    </row>
    <row r="149" spans="22:30" customFormat="1" ht="15" x14ac:dyDescent="0.25">
      <c r="V149" s="145"/>
      <c r="W149" s="145"/>
      <c r="X149" s="145"/>
      <c r="Y149" s="204"/>
      <c r="Z149" s="205"/>
      <c r="AA149" s="264"/>
      <c r="AB149" s="145"/>
      <c r="AC149" s="145"/>
      <c r="AD149" s="145"/>
    </row>
    <row r="150" spans="22:30" customFormat="1" ht="15" x14ac:dyDescent="0.25">
      <c r="V150" s="145"/>
      <c r="W150" s="145"/>
      <c r="X150" s="145"/>
      <c r="Y150" s="204"/>
      <c r="Z150" s="205"/>
      <c r="AA150" s="264"/>
      <c r="AB150" s="145"/>
      <c r="AC150" s="145"/>
      <c r="AD150" s="145"/>
    </row>
    <row r="151" spans="22:30" customFormat="1" ht="15" x14ac:dyDescent="0.25">
      <c r="V151" s="145"/>
      <c r="W151" s="145"/>
      <c r="X151" s="145"/>
      <c r="Y151" s="204"/>
      <c r="Z151" s="205"/>
      <c r="AA151" s="264"/>
      <c r="AB151" s="145"/>
      <c r="AC151" s="145"/>
      <c r="AD151" s="145"/>
    </row>
    <row r="152" spans="22:30" customFormat="1" ht="15" x14ac:dyDescent="0.25">
      <c r="V152" s="145"/>
      <c r="W152" s="145"/>
      <c r="X152" s="145"/>
      <c r="Y152" s="204"/>
      <c r="Z152" s="205"/>
      <c r="AA152" s="264"/>
      <c r="AB152" s="145"/>
      <c r="AC152" s="145"/>
      <c r="AD152" s="145"/>
    </row>
    <row r="153" spans="22:30" customFormat="1" ht="15" x14ac:dyDescent="0.25">
      <c r="V153" s="145"/>
      <c r="W153" s="145"/>
      <c r="X153" s="145"/>
      <c r="Y153" s="204"/>
      <c r="Z153" s="205"/>
      <c r="AA153" s="264"/>
      <c r="AB153" s="145"/>
      <c r="AC153" s="145"/>
      <c r="AD153" s="145"/>
    </row>
    <row r="154" spans="22:30" customFormat="1" ht="15" x14ac:dyDescent="0.25">
      <c r="V154" s="145"/>
      <c r="W154" s="145"/>
      <c r="X154" s="145"/>
      <c r="Y154" s="204"/>
      <c r="Z154" s="205"/>
      <c r="AA154" s="264"/>
      <c r="AB154" s="145"/>
      <c r="AC154" s="145"/>
      <c r="AD154" s="145"/>
    </row>
    <row r="155" spans="22:30" customFormat="1" ht="15" x14ac:dyDescent="0.25">
      <c r="V155" s="145"/>
      <c r="W155" s="145"/>
      <c r="X155" s="145"/>
      <c r="Y155" s="204"/>
      <c r="Z155" s="205"/>
      <c r="AA155" s="264"/>
      <c r="AB155" s="145"/>
      <c r="AC155" s="145"/>
      <c r="AD155" s="145"/>
    </row>
    <row r="156" spans="22:30" customFormat="1" ht="15" x14ac:dyDescent="0.25">
      <c r="V156" s="145"/>
      <c r="W156" s="145"/>
      <c r="X156" s="145"/>
      <c r="Y156" s="204"/>
      <c r="Z156" s="205"/>
      <c r="AA156" s="264"/>
      <c r="AB156" s="145"/>
      <c r="AC156" s="145"/>
      <c r="AD156" s="145"/>
    </row>
    <row r="157" spans="22:30" customFormat="1" ht="15" x14ac:dyDescent="0.25">
      <c r="V157" s="145"/>
      <c r="W157" s="145"/>
      <c r="X157" s="145"/>
      <c r="Y157" s="204"/>
      <c r="Z157" s="205"/>
      <c r="AA157" s="264"/>
      <c r="AB157" s="145"/>
      <c r="AC157" s="145"/>
      <c r="AD157" s="145"/>
    </row>
    <row r="158" spans="22:30" customFormat="1" ht="15" x14ac:dyDescent="0.25">
      <c r="V158" s="145"/>
      <c r="W158" s="145"/>
      <c r="X158" s="145"/>
      <c r="Y158" s="204"/>
      <c r="Z158" s="205"/>
      <c r="AA158" s="264"/>
      <c r="AB158" s="145"/>
      <c r="AC158" s="145"/>
      <c r="AD158" s="145"/>
    </row>
    <row r="159" spans="22:30" customFormat="1" ht="15" x14ac:dyDescent="0.25">
      <c r="V159" s="145"/>
      <c r="W159" s="145"/>
      <c r="X159" s="145"/>
      <c r="Y159" s="204"/>
      <c r="Z159" s="205"/>
      <c r="AA159" s="264"/>
      <c r="AB159" s="145"/>
      <c r="AC159" s="145"/>
      <c r="AD159" s="145"/>
    </row>
    <row r="160" spans="22:30" customFormat="1" ht="15" x14ac:dyDescent="0.25">
      <c r="V160" s="145"/>
      <c r="W160" s="145"/>
      <c r="X160" s="145"/>
      <c r="Y160" s="204"/>
      <c r="Z160" s="205"/>
      <c r="AA160" s="264"/>
      <c r="AB160" s="145"/>
      <c r="AC160" s="145"/>
      <c r="AD160" s="145"/>
    </row>
    <row r="161" spans="22:30" customFormat="1" ht="15" x14ac:dyDescent="0.25">
      <c r="V161" s="145"/>
      <c r="W161" s="145"/>
      <c r="X161" s="145"/>
      <c r="Y161" s="204"/>
      <c r="Z161" s="205"/>
      <c r="AA161" s="264"/>
      <c r="AB161" s="145"/>
      <c r="AC161" s="145"/>
      <c r="AD161" s="145"/>
    </row>
    <row r="162" spans="22:30" customFormat="1" ht="15" x14ac:dyDescent="0.25">
      <c r="V162" s="145"/>
      <c r="W162" s="145"/>
      <c r="X162" s="145"/>
      <c r="Y162" s="204"/>
      <c r="Z162" s="205"/>
      <c r="AA162" s="264"/>
      <c r="AB162" s="145"/>
      <c r="AC162" s="145"/>
      <c r="AD162" s="145"/>
    </row>
    <row r="163" spans="22:30" customFormat="1" ht="15" x14ac:dyDescent="0.25">
      <c r="V163" s="145"/>
      <c r="W163" s="145"/>
      <c r="X163" s="145"/>
      <c r="Y163" s="204"/>
      <c r="Z163" s="205"/>
      <c r="AA163" s="264"/>
      <c r="AB163" s="145"/>
      <c r="AC163" s="145"/>
      <c r="AD163" s="145"/>
    </row>
    <row r="164" spans="22:30" customFormat="1" ht="15" x14ac:dyDescent="0.25">
      <c r="V164" s="145"/>
      <c r="W164" s="145"/>
      <c r="X164" s="145"/>
      <c r="Y164" s="204"/>
      <c r="Z164" s="205"/>
      <c r="AA164" s="264"/>
      <c r="AB164" s="145"/>
      <c r="AC164" s="145"/>
      <c r="AD164" s="145"/>
    </row>
    <row r="165" spans="22:30" customFormat="1" ht="15" x14ac:dyDescent="0.25">
      <c r="V165" s="145"/>
      <c r="W165" s="145"/>
      <c r="X165" s="145"/>
      <c r="Y165" s="204"/>
      <c r="Z165" s="205"/>
      <c r="AA165" s="264"/>
      <c r="AB165" s="145"/>
      <c r="AC165" s="145"/>
      <c r="AD165" s="145"/>
    </row>
    <row r="166" spans="22:30" customFormat="1" ht="15" x14ac:dyDescent="0.25">
      <c r="V166" s="145"/>
      <c r="W166" s="145"/>
      <c r="X166" s="145"/>
      <c r="Y166" s="204"/>
      <c r="Z166" s="205"/>
      <c r="AA166" s="264"/>
      <c r="AB166" s="145"/>
      <c r="AC166" s="145"/>
      <c r="AD166" s="145"/>
    </row>
    <row r="167" spans="22:30" customFormat="1" ht="15" x14ac:dyDescent="0.25">
      <c r="V167" s="145"/>
      <c r="W167" s="145"/>
      <c r="X167" s="145"/>
      <c r="Y167" s="204"/>
      <c r="Z167" s="205"/>
      <c r="AA167" s="264"/>
      <c r="AB167" s="145"/>
      <c r="AC167" s="145"/>
      <c r="AD167" s="145"/>
    </row>
    <row r="168" spans="22:30" customFormat="1" ht="15" x14ac:dyDescent="0.25">
      <c r="V168" s="145"/>
      <c r="W168" s="145"/>
      <c r="X168" s="145"/>
      <c r="Y168" s="204"/>
      <c r="Z168" s="205"/>
      <c r="AA168" s="264"/>
      <c r="AB168" s="145"/>
      <c r="AC168" s="145"/>
      <c r="AD168" s="145"/>
    </row>
    <row r="169" spans="22:30" customFormat="1" ht="15" x14ac:dyDescent="0.25">
      <c r="V169" s="145"/>
      <c r="W169" s="145"/>
      <c r="X169" s="145"/>
      <c r="Y169" s="204"/>
      <c r="Z169" s="205"/>
      <c r="AA169" s="264"/>
      <c r="AB169" s="145"/>
      <c r="AC169" s="145"/>
      <c r="AD169" s="145"/>
    </row>
    <row r="170" spans="22:30" customFormat="1" ht="15" x14ac:dyDescent="0.25">
      <c r="V170" s="145"/>
      <c r="W170" s="145"/>
      <c r="X170" s="145"/>
      <c r="Y170" s="204"/>
      <c r="Z170" s="205"/>
      <c r="AA170" s="264"/>
      <c r="AB170" s="145"/>
      <c r="AC170" s="145"/>
      <c r="AD170" s="145"/>
    </row>
    <row r="171" spans="22:30" customFormat="1" ht="15" x14ac:dyDescent="0.25">
      <c r="V171" s="145"/>
      <c r="W171" s="145"/>
      <c r="X171" s="145"/>
      <c r="Y171" s="204"/>
      <c r="Z171" s="205"/>
      <c r="AA171" s="264"/>
      <c r="AB171" s="145"/>
      <c r="AC171" s="145"/>
      <c r="AD171" s="145"/>
    </row>
    <row r="172" spans="22:30" customFormat="1" ht="15" x14ac:dyDescent="0.25">
      <c r="V172" s="145"/>
      <c r="W172" s="145"/>
      <c r="X172" s="145"/>
      <c r="Y172" s="204"/>
      <c r="Z172" s="205"/>
      <c r="AA172" s="264"/>
      <c r="AB172" s="145"/>
      <c r="AC172" s="145"/>
      <c r="AD172" s="145"/>
    </row>
    <row r="173" spans="22:30" customFormat="1" ht="15" x14ac:dyDescent="0.25">
      <c r="V173" s="145"/>
      <c r="W173" s="145"/>
      <c r="X173" s="145"/>
      <c r="Y173" s="204"/>
      <c r="Z173" s="205"/>
      <c r="AA173" s="264"/>
      <c r="AB173" s="145"/>
      <c r="AC173" s="145"/>
      <c r="AD173" s="145"/>
    </row>
    <row r="174" spans="22:30" customFormat="1" ht="15" x14ac:dyDescent="0.25">
      <c r="V174" s="145"/>
      <c r="W174" s="145"/>
      <c r="X174" s="145"/>
      <c r="Y174" s="204"/>
      <c r="Z174" s="205"/>
      <c r="AA174" s="264"/>
      <c r="AB174" s="145"/>
      <c r="AC174" s="145"/>
      <c r="AD174" s="145"/>
    </row>
    <row r="175" spans="22:30" customFormat="1" ht="15" x14ac:dyDescent="0.25">
      <c r="V175" s="145"/>
      <c r="W175" s="145"/>
      <c r="X175" s="145"/>
      <c r="Y175" s="204"/>
      <c r="Z175" s="205"/>
      <c r="AA175" s="264"/>
      <c r="AB175" s="145"/>
      <c r="AC175" s="145"/>
      <c r="AD175" s="145"/>
    </row>
    <row r="176" spans="22:30" customFormat="1" ht="15" x14ac:dyDescent="0.25">
      <c r="V176" s="145"/>
      <c r="W176" s="145"/>
      <c r="X176" s="145"/>
      <c r="Y176" s="204"/>
      <c r="Z176" s="205"/>
      <c r="AA176" s="264"/>
      <c r="AB176" s="145"/>
      <c r="AC176" s="145"/>
      <c r="AD176" s="145"/>
    </row>
    <row r="177" spans="22:30" customFormat="1" ht="15" x14ac:dyDescent="0.25">
      <c r="V177" s="145"/>
      <c r="W177" s="145"/>
      <c r="X177" s="145"/>
      <c r="Y177" s="204"/>
      <c r="Z177" s="205"/>
      <c r="AA177" s="264"/>
      <c r="AB177" s="145"/>
      <c r="AC177" s="145"/>
      <c r="AD177" s="145"/>
    </row>
    <row r="178" spans="22:30" customFormat="1" ht="15" x14ac:dyDescent="0.25">
      <c r="V178" s="145"/>
      <c r="W178" s="145"/>
      <c r="X178" s="145"/>
      <c r="Y178" s="204"/>
      <c r="Z178" s="205"/>
      <c r="AA178" s="264"/>
      <c r="AB178" s="145"/>
      <c r="AC178" s="145"/>
      <c r="AD178" s="145"/>
    </row>
    <row r="179" spans="22:30" customFormat="1" ht="15" x14ac:dyDescent="0.25">
      <c r="V179" s="145"/>
      <c r="W179" s="145"/>
      <c r="X179" s="145"/>
      <c r="Y179" s="204"/>
      <c r="Z179" s="205"/>
      <c r="AA179" s="264"/>
      <c r="AB179" s="145"/>
      <c r="AC179" s="145"/>
      <c r="AD179" s="145"/>
    </row>
    <row r="180" spans="22:30" customFormat="1" ht="15" x14ac:dyDescent="0.25">
      <c r="V180" s="145"/>
      <c r="W180" s="145"/>
      <c r="X180" s="145"/>
      <c r="Y180" s="204"/>
      <c r="Z180" s="205"/>
      <c r="AA180" s="264"/>
      <c r="AB180" s="145"/>
      <c r="AC180" s="145"/>
      <c r="AD180" s="145"/>
    </row>
    <row r="181" spans="22:30" customFormat="1" ht="15" x14ac:dyDescent="0.25">
      <c r="V181" s="145"/>
      <c r="W181" s="145"/>
      <c r="X181" s="145"/>
      <c r="Y181" s="204"/>
      <c r="Z181" s="205"/>
      <c r="AA181" s="264"/>
      <c r="AB181" s="145"/>
      <c r="AC181" s="145"/>
      <c r="AD181" s="145"/>
    </row>
    <row r="182" spans="22:30" customFormat="1" ht="15" x14ac:dyDescent="0.25">
      <c r="V182" s="145"/>
      <c r="W182" s="145"/>
      <c r="X182" s="145"/>
      <c r="Y182" s="204"/>
      <c r="Z182" s="205"/>
      <c r="AA182" s="264"/>
      <c r="AB182" s="145"/>
      <c r="AC182" s="145"/>
      <c r="AD182" s="145"/>
    </row>
    <row r="183" spans="22:30" customFormat="1" ht="15" x14ac:dyDescent="0.25">
      <c r="V183" s="145"/>
      <c r="W183" s="145"/>
      <c r="X183" s="145"/>
      <c r="Y183" s="204"/>
      <c r="Z183" s="205"/>
      <c r="AA183" s="264"/>
      <c r="AB183" s="145"/>
      <c r="AC183" s="145"/>
      <c r="AD183" s="145"/>
    </row>
    <row r="184" spans="22:30" customFormat="1" ht="15" x14ac:dyDescent="0.25">
      <c r="V184" s="145"/>
      <c r="W184" s="145"/>
      <c r="X184" s="145"/>
      <c r="Y184" s="204"/>
      <c r="Z184" s="205"/>
      <c r="AA184" s="264"/>
      <c r="AB184" s="145"/>
      <c r="AC184" s="145"/>
      <c r="AD184" s="145"/>
    </row>
    <row r="185" spans="22:30" customFormat="1" ht="15" x14ac:dyDescent="0.25">
      <c r="V185" s="145"/>
      <c r="W185" s="145"/>
      <c r="X185" s="145"/>
      <c r="Y185" s="204"/>
      <c r="Z185" s="205"/>
      <c r="AA185" s="264"/>
      <c r="AB185" s="145"/>
      <c r="AC185" s="145"/>
      <c r="AD185" s="145"/>
    </row>
    <row r="186" spans="22:30" customFormat="1" ht="15" x14ac:dyDescent="0.25">
      <c r="V186" s="145"/>
      <c r="W186" s="145"/>
      <c r="X186" s="145"/>
      <c r="Y186" s="204"/>
      <c r="Z186" s="205"/>
      <c r="AA186" s="264"/>
      <c r="AB186" s="145"/>
      <c r="AC186" s="145"/>
      <c r="AD186" s="145"/>
    </row>
    <row r="187" spans="22:30" customFormat="1" ht="15" x14ac:dyDescent="0.25">
      <c r="V187" s="145"/>
      <c r="W187" s="145"/>
      <c r="X187" s="145"/>
      <c r="Y187" s="204"/>
      <c r="Z187" s="205"/>
      <c r="AA187" s="264"/>
      <c r="AB187" s="145"/>
      <c r="AC187" s="145"/>
      <c r="AD187" s="145"/>
    </row>
    <row r="188" spans="22:30" customFormat="1" ht="15" x14ac:dyDescent="0.25">
      <c r="V188" s="145"/>
      <c r="W188" s="145"/>
      <c r="X188" s="145"/>
      <c r="Y188" s="204"/>
      <c r="Z188" s="205"/>
      <c r="AA188" s="264"/>
      <c r="AB188" s="145"/>
      <c r="AC188" s="145"/>
      <c r="AD188" s="145"/>
    </row>
    <row r="189" spans="22:30" customFormat="1" ht="15" x14ac:dyDescent="0.25">
      <c r="V189" s="145"/>
      <c r="W189" s="145"/>
      <c r="X189" s="145"/>
      <c r="Y189" s="204"/>
      <c r="Z189" s="205"/>
      <c r="AA189" s="264"/>
      <c r="AB189" s="145"/>
      <c r="AC189" s="145"/>
      <c r="AD189" s="145"/>
    </row>
    <row r="190" spans="22:30" customFormat="1" ht="15" x14ac:dyDescent="0.25">
      <c r="V190" s="145"/>
      <c r="W190" s="145"/>
      <c r="X190" s="145"/>
      <c r="Y190" s="204"/>
      <c r="Z190" s="205"/>
      <c r="AA190" s="264"/>
      <c r="AB190" s="145"/>
      <c r="AC190" s="145"/>
      <c r="AD190" s="145"/>
    </row>
    <row r="191" spans="22:30" customFormat="1" ht="15" x14ac:dyDescent="0.25">
      <c r="V191" s="145"/>
      <c r="W191" s="145"/>
      <c r="X191" s="145"/>
      <c r="Y191" s="204"/>
      <c r="Z191" s="205"/>
      <c r="AA191" s="264"/>
      <c r="AB191" s="145"/>
      <c r="AC191" s="145"/>
      <c r="AD191" s="145"/>
    </row>
    <row r="192" spans="22:30" customFormat="1" ht="15" x14ac:dyDescent="0.25">
      <c r="V192" s="145"/>
      <c r="W192" s="145"/>
      <c r="X192" s="145"/>
      <c r="Y192" s="204"/>
      <c r="Z192" s="205"/>
      <c r="AA192" s="264"/>
      <c r="AB192" s="145"/>
      <c r="AC192" s="145"/>
      <c r="AD192" s="145"/>
    </row>
    <row r="193" spans="22:30" customFormat="1" ht="15" x14ac:dyDescent="0.25">
      <c r="V193" s="145"/>
      <c r="W193" s="145"/>
      <c r="X193" s="145"/>
      <c r="Y193" s="204"/>
      <c r="Z193" s="205"/>
      <c r="AA193" s="264"/>
      <c r="AB193" s="145"/>
      <c r="AC193" s="145"/>
      <c r="AD193" s="145"/>
    </row>
    <row r="194" spans="22:30" customFormat="1" ht="15" x14ac:dyDescent="0.25">
      <c r="V194" s="145"/>
      <c r="W194" s="145"/>
      <c r="X194" s="145"/>
      <c r="Y194" s="204"/>
      <c r="Z194" s="205"/>
      <c r="AA194" s="264"/>
      <c r="AB194" s="145"/>
      <c r="AC194" s="145"/>
      <c r="AD194" s="145"/>
    </row>
    <row r="195" spans="22:30" customFormat="1" ht="15" x14ac:dyDescent="0.25">
      <c r="V195" s="145"/>
      <c r="W195" s="145"/>
      <c r="X195" s="145"/>
      <c r="Y195" s="204"/>
      <c r="Z195" s="205"/>
      <c r="AA195" s="264"/>
      <c r="AB195" s="145"/>
      <c r="AC195" s="145"/>
      <c r="AD195" s="145"/>
    </row>
    <row r="196" spans="22:30" customFormat="1" ht="15" x14ac:dyDescent="0.25">
      <c r="V196" s="145"/>
      <c r="W196" s="145"/>
      <c r="X196" s="145"/>
      <c r="Y196" s="204"/>
      <c r="Z196" s="205"/>
      <c r="AA196" s="264"/>
      <c r="AB196" s="145"/>
      <c r="AC196" s="145"/>
      <c r="AD196" s="145"/>
    </row>
    <row r="197" spans="22:30" customFormat="1" ht="15" x14ac:dyDescent="0.25">
      <c r="V197" s="145"/>
      <c r="W197" s="145"/>
      <c r="X197" s="145"/>
      <c r="Y197" s="204"/>
      <c r="Z197" s="205"/>
      <c r="AA197" s="264"/>
      <c r="AB197" s="145"/>
      <c r="AC197" s="145"/>
      <c r="AD197" s="145"/>
    </row>
    <row r="198" spans="22:30" customFormat="1" ht="15" x14ac:dyDescent="0.25">
      <c r="V198" s="145"/>
      <c r="W198" s="145"/>
      <c r="X198" s="145"/>
      <c r="Y198" s="204"/>
      <c r="Z198" s="205"/>
      <c r="AA198" s="264"/>
      <c r="AB198" s="145"/>
      <c r="AC198" s="145"/>
      <c r="AD198" s="145"/>
    </row>
    <row r="199" spans="22:30" customFormat="1" ht="15" x14ac:dyDescent="0.25">
      <c r="V199" s="145"/>
      <c r="W199" s="145"/>
      <c r="X199" s="145"/>
      <c r="Y199" s="204"/>
      <c r="Z199" s="205"/>
      <c r="AA199" s="264"/>
      <c r="AB199" s="145"/>
      <c r="AC199" s="145"/>
      <c r="AD199" s="145"/>
    </row>
    <row r="200" spans="22:30" customFormat="1" ht="15" x14ac:dyDescent="0.25">
      <c r="V200" s="145"/>
      <c r="W200" s="145"/>
      <c r="X200" s="145"/>
      <c r="Y200" s="204"/>
      <c r="Z200" s="205"/>
      <c r="AA200" s="264"/>
      <c r="AB200" s="145"/>
      <c r="AC200" s="145"/>
      <c r="AD200" s="145"/>
    </row>
    <row r="201" spans="22:30" customFormat="1" ht="15" x14ac:dyDescent="0.25">
      <c r="V201" s="145"/>
      <c r="W201" s="145"/>
      <c r="X201" s="145"/>
      <c r="Y201" s="204"/>
      <c r="Z201" s="205"/>
      <c r="AA201" s="264"/>
      <c r="AB201" s="145"/>
      <c r="AC201" s="145"/>
      <c r="AD201" s="145"/>
    </row>
    <row r="202" spans="22:30" customFormat="1" ht="15" x14ac:dyDescent="0.25">
      <c r="V202" s="145"/>
      <c r="W202" s="145"/>
      <c r="X202" s="145"/>
      <c r="Y202" s="204"/>
      <c r="Z202" s="205"/>
      <c r="AA202" s="264"/>
      <c r="AB202" s="145"/>
      <c r="AC202" s="145"/>
      <c r="AD202" s="145"/>
    </row>
    <row r="203" spans="22:30" customFormat="1" ht="15" x14ac:dyDescent="0.25">
      <c r="V203" s="145"/>
      <c r="W203" s="145"/>
      <c r="X203" s="145"/>
      <c r="Y203" s="204"/>
      <c r="Z203" s="205"/>
      <c r="AA203" s="264"/>
      <c r="AB203" s="145"/>
      <c r="AC203" s="145"/>
      <c r="AD203" s="145"/>
    </row>
    <row r="204" spans="22:30" customFormat="1" ht="15" x14ac:dyDescent="0.25">
      <c r="V204" s="145"/>
      <c r="W204" s="145"/>
      <c r="X204" s="145"/>
      <c r="Y204" s="204"/>
      <c r="Z204" s="205"/>
      <c r="AA204" s="264"/>
      <c r="AB204" s="145"/>
      <c r="AC204" s="145"/>
      <c r="AD204" s="145"/>
    </row>
    <row r="205" spans="22:30" customFormat="1" ht="15" x14ac:dyDescent="0.25">
      <c r="V205" s="145"/>
      <c r="W205" s="145"/>
      <c r="X205" s="145"/>
      <c r="Y205" s="204"/>
      <c r="Z205" s="205"/>
      <c r="AA205" s="264"/>
      <c r="AB205" s="145"/>
      <c r="AC205" s="145"/>
      <c r="AD205" s="145"/>
    </row>
    <row r="206" spans="22:30" customFormat="1" ht="15" x14ac:dyDescent="0.25">
      <c r="V206" s="145"/>
      <c r="W206" s="145"/>
      <c r="X206" s="145"/>
      <c r="Y206" s="204"/>
      <c r="Z206" s="205"/>
      <c r="AA206" s="264"/>
      <c r="AB206" s="145"/>
      <c r="AC206" s="145"/>
      <c r="AD206" s="145"/>
    </row>
    <row r="207" spans="22:30" customFormat="1" ht="15" x14ac:dyDescent="0.25">
      <c r="V207" s="145"/>
      <c r="W207" s="145"/>
      <c r="X207" s="145"/>
      <c r="Y207" s="204"/>
      <c r="Z207" s="205"/>
      <c r="AA207" s="264"/>
      <c r="AB207" s="145"/>
      <c r="AC207" s="145"/>
      <c r="AD207" s="145"/>
    </row>
    <row r="208" spans="22:30" customFormat="1" ht="15" x14ac:dyDescent="0.25">
      <c r="V208" s="145"/>
      <c r="W208" s="145"/>
      <c r="X208" s="145"/>
      <c r="Y208" s="204"/>
      <c r="Z208" s="205"/>
      <c r="AA208" s="264"/>
      <c r="AB208" s="145"/>
      <c r="AC208" s="145"/>
      <c r="AD208" s="145"/>
    </row>
    <row r="209" spans="22:30" customFormat="1" ht="15" x14ac:dyDescent="0.25">
      <c r="V209" s="145"/>
      <c r="W209" s="145"/>
      <c r="X209" s="145"/>
      <c r="Y209" s="204"/>
      <c r="Z209" s="205"/>
      <c r="AA209" s="264"/>
      <c r="AB209" s="145"/>
      <c r="AC209" s="145"/>
      <c r="AD209" s="145"/>
    </row>
    <row r="210" spans="22:30" customFormat="1" ht="15" x14ac:dyDescent="0.25">
      <c r="V210" s="145"/>
      <c r="W210" s="145"/>
      <c r="X210" s="145"/>
      <c r="Y210" s="204"/>
      <c r="Z210" s="205"/>
      <c r="AA210" s="264"/>
      <c r="AB210" s="145"/>
      <c r="AC210" s="145"/>
      <c r="AD210" s="145"/>
    </row>
    <row r="211" spans="22:30" customFormat="1" ht="15" x14ac:dyDescent="0.25">
      <c r="V211" s="145"/>
      <c r="W211" s="145"/>
      <c r="X211" s="145"/>
      <c r="Y211" s="204"/>
      <c r="Z211" s="205"/>
      <c r="AA211" s="264"/>
      <c r="AB211" s="145"/>
      <c r="AC211" s="145"/>
      <c r="AD211" s="145"/>
    </row>
    <row r="212" spans="22:30" customFormat="1" ht="15" x14ac:dyDescent="0.25">
      <c r="V212" s="145"/>
      <c r="W212" s="145"/>
      <c r="X212" s="145"/>
      <c r="Y212" s="204"/>
      <c r="Z212" s="205"/>
      <c r="AA212" s="264"/>
      <c r="AB212" s="145"/>
      <c r="AC212" s="145"/>
      <c r="AD212" s="145"/>
    </row>
    <row r="213" spans="22:30" customFormat="1" ht="15" x14ac:dyDescent="0.25">
      <c r="V213" s="145"/>
      <c r="W213" s="145"/>
      <c r="X213" s="145"/>
      <c r="Y213" s="204"/>
      <c r="Z213" s="205"/>
      <c r="AA213" s="264"/>
      <c r="AB213" s="145"/>
      <c r="AC213" s="145"/>
      <c r="AD213" s="145"/>
    </row>
    <row r="214" spans="22:30" customFormat="1" ht="15" x14ac:dyDescent="0.25">
      <c r="V214" s="145"/>
      <c r="W214" s="145"/>
      <c r="X214" s="145"/>
      <c r="Y214" s="204"/>
      <c r="Z214" s="205"/>
      <c r="AA214" s="264"/>
      <c r="AB214" s="145"/>
      <c r="AC214" s="145"/>
      <c r="AD214" s="145"/>
    </row>
    <row r="215" spans="22:30" customFormat="1" ht="15" x14ac:dyDescent="0.25">
      <c r="V215" s="145"/>
      <c r="W215" s="145"/>
      <c r="X215" s="145"/>
      <c r="Y215" s="204"/>
      <c r="Z215" s="205"/>
      <c r="AA215" s="264"/>
      <c r="AB215" s="145"/>
      <c r="AC215" s="145"/>
      <c r="AD215" s="145"/>
    </row>
    <row r="216" spans="22:30" customFormat="1" ht="15" x14ac:dyDescent="0.25">
      <c r="V216" s="145"/>
      <c r="W216" s="145"/>
      <c r="X216" s="145"/>
      <c r="Y216" s="204"/>
      <c r="Z216" s="205"/>
      <c r="AA216" s="264"/>
      <c r="AB216" s="145"/>
      <c r="AC216" s="145"/>
      <c r="AD216" s="145"/>
    </row>
    <row r="217" spans="22:30" customFormat="1" ht="15" x14ac:dyDescent="0.25">
      <c r="V217" s="145"/>
      <c r="W217" s="145"/>
      <c r="X217" s="145"/>
      <c r="Y217" s="204"/>
      <c r="Z217" s="205"/>
      <c r="AA217" s="264"/>
      <c r="AB217" s="145"/>
      <c r="AC217" s="145"/>
      <c r="AD217" s="145"/>
    </row>
    <row r="218" spans="22:30" customFormat="1" ht="15" x14ac:dyDescent="0.25">
      <c r="V218" s="145"/>
      <c r="W218" s="145"/>
      <c r="X218" s="145"/>
      <c r="Y218" s="204"/>
      <c r="Z218" s="205"/>
      <c r="AA218" s="264"/>
      <c r="AB218" s="145"/>
      <c r="AC218" s="145"/>
      <c r="AD218" s="145"/>
    </row>
    <row r="219" spans="22:30" customFormat="1" ht="15" x14ac:dyDescent="0.25">
      <c r="V219" s="145"/>
      <c r="W219" s="145"/>
      <c r="X219" s="145"/>
      <c r="Y219" s="204"/>
      <c r="Z219" s="205"/>
      <c r="AA219" s="264"/>
      <c r="AB219" s="145"/>
      <c r="AC219" s="145"/>
      <c r="AD219" s="145"/>
    </row>
    <row r="220" spans="22:30" customFormat="1" ht="15" x14ac:dyDescent="0.25">
      <c r="V220" s="145"/>
      <c r="W220" s="145"/>
      <c r="X220" s="145"/>
      <c r="Y220" s="204"/>
      <c r="Z220" s="205"/>
      <c r="AA220" s="264"/>
      <c r="AB220" s="145"/>
      <c r="AC220" s="145"/>
      <c r="AD220" s="145"/>
    </row>
    <row r="221" spans="22:30" customFormat="1" ht="15" x14ac:dyDescent="0.25">
      <c r="V221" s="145"/>
      <c r="W221" s="145"/>
      <c r="X221" s="145"/>
      <c r="Y221" s="204"/>
      <c r="Z221" s="205"/>
      <c r="AA221" s="264"/>
      <c r="AB221" s="145"/>
      <c r="AC221" s="145"/>
      <c r="AD221" s="145"/>
    </row>
    <row r="222" spans="22:30" customFormat="1" ht="15" x14ac:dyDescent="0.25">
      <c r="V222" s="145"/>
      <c r="W222" s="145"/>
      <c r="X222" s="145"/>
      <c r="Y222" s="204"/>
      <c r="Z222" s="205"/>
      <c r="AA222" s="264"/>
      <c r="AB222" s="145"/>
      <c r="AC222" s="145"/>
      <c r="AD222" s="145"/>
    </row>
    <row r="223" spans="22:30" customFormat="1" ht="15" x14ac:dyDescent="0.25">
      <c r="V223" s="145"/>
      <c r="W223" s="145"/>
      <c r="X223" s="145"/>
      <c r="Y223" s="204"/>
      <c r="Z223" s="205"/>
      <c r="AA223" s="264"/>
      <c r="AB223" s="145"/>
      <c r="AC223" s="145"/>
      <c r="AD223" s="145"/>
    </row>
    <row r="224" spans="22:30" customFormat="1" ht="15" x14ac:dyDescent="0.25">
      <c r="V224" s="145"/>
      <c r="W224" s="145"/>
      <c r="X224" s="145"/>
      <c r="Y224" s="204"/>
      <c r="Z224" s="205"/>
      <c r="AA224" s="264"/>
      <c r="AB224" s="145"/>
      <c r="AC224" s="145"/>
      <c r="AD224" s="145"/>
    </row>
    <row r="225" spans="22:30" customFormat="1" ht="15" x14ac:dyDescent="0.25">
      <c r="V225" s="145"/>
      <c r="W225" s="145"/>
      <c r="X225" s="145"/>
      <c r="Y225" s="204"/>
      <c r="Z225" s="205"/>
      <c r="AA225" s="264"/>
      <c r="AB225" s="145"/>
      <c r="AC225" s="145"/>
      <c r="AD225" s="145"/>
    </row>
    <row r="226" spans="22:30" customFormat="1" ht="15" x14ac:dyDescent="0.25">
      <c r="V226" s="145"/>
      <c r="W226" s="145"/>
      <c r="X226" s="145"/>
      <c r="Y226" s="204"/>
      <c r="Z226" s="205"/>
      <c r="AA226" s="264"/>
      <c r="AB226" s="145"/>
      <c r="AC226" s="145"/>
      <c r="AD226" s="145"/>
    </row>
    <row r="227" spans="22:30" customFormat="1" ht="15" x14ac:dyDescent="0.25">
      <c r="V227" s="145"/>
      <c r="W227" s="145"/>
      <c r="X227" s="145"/>
      <c r="Y227" s="204"/>
      <c r="Z227" s="205"/>
      <c r="AA227" s="264"/>
      <c r="AB227" s="145"/>
      <c r="AC227" s="145"/>
      <c r="AD227" s="145"/>
    </row>
    <row r="228" spans="22:30" customFormat="1" ht="15" x14ac:dyDescent="0.25">
      <c r="V228" s="145"/>
      <c r="W228" s="145"/>
      <c r="X228" s="145"/>
      <c r="Y228" s="204"/>
      <c r="Z228" s="205"/>
      <c r="AA228" s="264"/>
      <c r="AB228" s="145"/>
      <c r="AC228" s="145"/>
      <c r="AD228" s="145"/>
    </row>
    <row r="229" spans="22:30" customFormat="1" ht="15" x14ac:dyDescent="0.25">
      <c r="V229" s="145"/>
      <c r="W229" s="145"/>
      <c r="X229" s="145"/>
      <c r="Y229" s="204"/>
      <c r="Z229" s="205"/>
      <c r="AA229" s="264"/>
      <c r="AB229" s="145"/>
      <c r="AC229" s="145"/>
      <c r="AD229" s="145"/>
    </row>
    <row r="230" spans="22:30" customFormat="1" ht="15" x14ac:dyDescent="0.25">
      <c r="V230" s="145"/>
      <c r="W230" s="145"/>
      <c r="X230" s="145"/>
      <c r="Y230" s="204"/>
      <c r="Z230" s="205"/>
      <c r="AA230" s="264"/>
      <c r="AB230" s="145"/>
      <c r="AC230" s="145"/>
      <c r="AD230" s="145"/>
    </row>
    <row r="231" spans="22:30" customFormat="1" ht="15" x14ac:dyDescent="0.25">
      <c r="V231" s="145"/>
      <c r="W231" s="145"/>
      <c r="X231" s="145"/>
      <c r="Y231" s="204"/>
      <c r="Z231" s="205"/>
      <c r="AA231" s="264"/>
      <c r="AB231" s="145"/>
      <c r="AC231" s="145"/>
      <c r="AD231" s="145"/>
    </row>
    <row r="232" spans="22:30" customFormat="1" ht="15" x14ac:dyDescent="0.25">
      <c r="V232" s="145"/>
      <c r="W232" s="145"/>
      <c r="X232" s="145"/>
      <c r="Y232" s="204"/>
      <c r="Z232" s="205"/>
      <c r="AA232" s="264"/>
      <c r="AB232" s="145"/>
      <c r="AC232" s="145"/>
      <c r="AD232" s="145"/>
    </row>
    <row r="233" spans="22:30" customFormat="1" ht="15" x14ac:dyDescent="0.25">
      <c r="V233" s="145"/>
      <c r="W233" s="145"/>
      <c r="X233" s="145"/>
      <c r="Y233" s="204"/>
      <c r="Z233" s="205"/>
      <c r="AA233" s="264"/>
      <c r="AB233" s="145"/>
      <c r="AC233" s="145"/>
      <c r="AD233" s="145"/>
    </row>
    <row r="234" spans="22:30" customFormat="1" ht="15" x14ac:dyDescent="0.25">
      <c r="V234" s="145"/>
      <c r="W234" s="145"/>
      <c r="X234" s="145"/>
      <c r="Y234" s="204"/>
      <c r="Z234" s="205"/>
      <c r="AA234" s="264"/>
      <c r="AB234" s="145"/>
      <c r="AC234" s="145"/>
      <c r="AD234" s="145"/>
    </row>
    <row r="235" spans="22:30" customFormat="1" ht="15" x14ac:dyDescent="0.25">
      <c r="V235" s="145"/>
      <c r="W235" s="145"/>
      <c r="X235" s="145"/>
      <c r="Y235" s="204"/>
      <c r="Z235" s="205"/>
      <c r="AA235" s="264"/>
      <c r="AB235" s="145"/>
      <c r="AC235" s="145"/>
      <c r="AD235" s="145"/>
    </row>
    <row r="236" spans="22:30" customFormat="1" ht="15" x14ac:dyDescent="0.25">
      <c r="V236" s="145"/>
      <c r="W236" s="145"/>
      <c r="X236" s="145"/>
      <c r="Y236" s="204"/>
      <c r="Z236" s="205"/>
      <c r="AA236" s="264"/>
      <c r="AB236" s="145"/>
      <c r="AC236" s="145"/>
      <c r="AD236" s="145"/>
    </row>
    <row r="237" spans="22:30" customFormat="1" ht="15" x14ac:dyDescent="0.25">
      <c r="V237" s="145"/>
      <c r="W237" s="145"/>
      <c r="X237" s="145"/>
      <c r="Y237" s="204"/>
      <c r="Z237" s="205"/>
      <c r="AA237" s="264"/>
      <c r="AB237" s="145"/>
      <c r="AC237" s="145"/>
      <c r="AD237" s="145"/>
    </row>
    <row r="238" spans="22:30" customFormat="1" ht="15" x14ac:dyDescent="0.25">
      <c r="V238" s="145"/>
      <c r="W238" s="145"/>
      <c r="X238" s="145"/>
      <c r="Y238" s="204"/>
      <c r="Z238" s="205"/>
      <c r="AA238" s="264"/>
      <c r="AB238" s="145"/>
      <c r="AC238" s="145"/>
      <c r="AD238" s="145"/>
    </row>
    <row r="239" spans="22:30" customFormat="1" ht="15" x14ac:dyDescent="0.25">
      <c r="V239" s="145"/>
      <c r="W239" s="145"/>
      <c r="X239" s="145"/>
      <c r="Y239" s="204"/>
      <c r="Z239" s="205"/>
      <c r="AA239" s="264"/>
      <c r="AB239" s="145"/>
      <c r="AC239" s="145"/>
      <c r="AD239" s="145"/>
    </row>
    <row r="240" spans="22:30" customFormat="1" ht="15" x14ac:dyDescent="0.25">
      <c r="V240" s="145"/>
      <c r="W240" s="145"/>
      <c r="X240" s="145"/>
      <c r="Y240" s="204"/>
      <c r="Z240" s="205"/>
      <c r="AA240" s="264"/>
      <c r="AB240" s="145"/>
      <c r="AC240" s="145"/>
      <c r="AD240" s="145"/>
    </row>
    <row r="241" spans="22:30" customFormat="1" ht="15" x14ac:dyDescent="0.25">
      <c r="V241" s="145"/>
      <c r="W241" s="145"/>
      <c r="X241" s="145"/>
      <c r="Y241" s="204"/>
      <c r="Z241" s="205"/>
      <c r="AA241" s="264"/>
      <c r="AB241" s="145"/>
      <c r="AC241" s="145"/>
      <c r="AD241" s="145"/>
    </row>
    <row r="242" spans="22:30" customFormat="1" ht="15" x14ac:dyDescent="0.25">
      <c r="V242" s="145"/>
      <c r="W242" s="145"/>
      <c r="X242" s="145"/>
      <c r="Y242" s="204"/>
      <c r="Z242" s="205"/>
      <c r="AA242" s="264"/>
      <c r="AB242" s="145"/>
      <c r="AC242" s="145"/>
      <c r="AD242" s="145"/>
    </row>
    <row r="243" spans="22:30" customFormat="1" ht="15" x14ac:dyDescent="0.25">
      <c r="V243" s="145"/>
      <c r="W243" s="145"/>
      <c r="X243" s="145"/>
      <c r="Y243" s="204"/>
      <c r="Z243" s="205"/>
      <c r="AA243" s="264"/>
      <c r="AB243" s="145"/>
      <c r="AC243" s="145"/>
      <c r="AD243" s="145"/>
    </row>
    <row r="244" spans="22:30" customFormat="1" ht="15" x14ac:dyDescent="0.25">
      <c r="V244" s="145"/>
      <c r="W244" s="145"/>
      <c r="X244" s="145"/>
      <c r="Y244" s="204"/>
      <c r="Z244" s="205"/>
      <c r="AA244" s="264"/>
      <c r="AB244" s="145"/>
      <c r="AC244" s="145"/>
      <c r="AD244" s="145"/>
    </row>
    <row r="245" spans="22:30" customFormat="1" ht="15" x14ac:dyDescent="0.25">
      <c r="V245" s="145"/>
      <c r="W245" s="145"/>
      <c r="X245" s="145"/>
      <c r="Y245" s="204"/>
      <c r="Z245" s="205"/>
      <c r="AA245" s="264"/>
      <c r="AB245" s="145"/>
      <c r="AC245" s="145"/>
      <c r="AD245" s="145"/>
    </row>
    <row r="246" spans="22:30" customFormat="1" ht="15" x14ac:dyDescent="0.25">
      <c r="V246" s="145"/>
      <c r="W246" s="145"/>
      <c r="X246" s="145"/>
      <c r="Y246" s="204"/>
      <c r="Z246" s="205"/>
      <c r="AA246" s="264"/>
      <c r="AB246" s="145"/>
      <c r="AC246" s="145"/>
      <c r="AD246" s="145"/>
    </row>
    <row r="247" spans="22:30" customFormat="1" ht="15" x14ac:dyDescent="0.25">
      <c r="V247" s="145"/>
      <c r="W247" s="145"/>
      <c r="X247" s="145"/>
      <c r="Y247" s="204"/>
      <c r="Z247" s="205"/>
      <c r="AA247" s="264"/>
      <c r="AB247" s="145"/>
      <c r="AC247" s="145"/>
      <c r="AD247" s="145"/>
    </row>
    <row r="248" spans="22:30" customFormat="1" ht="15" x14ac:dyDescent="0.25">
      <c r="V248" s="145"/>
      <c r="W248" s="145"/>
      <c r="X248" s="145"/>
      <c r="Y248" s="204"/>
      <c r="Z248" s="205"/>
      <c r="AA248" s="264"/>
      <c r="AB248" s="145"/>
      <c r="AC248" s="145"/>
      <c r="AD248" s="145"/>
    </row>
    <row r="249" spans="22:30" customFormat="1" ht="15" x14ac:dyDescent="0.25">
      <c r="V249" s="145"/>
      <c r="W249" s="145"/>
      <c r="X249" s="145"/>
      <c r="Y249" s="204"/>
      <c r="Z249" s="205"/>
      <c r="AA249" s="264"/>
      <c r="AB249" s="145"/>
      <c r="AC249" s="145"/>
      <c r="AD249" s="145"/>
    </row>
    <row r="250" spans="22:30" customFormat="1" ht="15" x14ac:dyDescent="0.25">
      <c r="V250" s="145"/>
      <c r="W250" s="145"/>
      <c r="X250" s="145"/>
      <c r="Y250" s="204"/>
      <c r="Z250" s="205"/>
      <c r="AA250" s="264"/>
      <c r="AB250" s="145"/>
      <c r="AC250" s="145"/>
      <c r="AD250" s="145"/>
    </row>
    <row r="251" spans="22:30" customFormat="1" ht="15" x14ac:dyDescent="0.25">
      <c r="V251" s="145"/>
      <c r="W251" s="145"/>
      <c r="X251" s="145"/>
      <c r="Y251" s="204"/>
      <c r="Z251" s="205"/>
      <c r="AA251" s="264"/>
      <c r="AB251" s="145"/>
      <c r="AC251" s="145"/>
      <c r="AD251" s="145"/>
    </row>
    <row r="252" spans="22:30" customFormat="1" ht="15" x14ac:dyDescent="0.25">
      <c r="V252" s="145"/>
      <c r="W252" s="145"/>
      <c r="X252" s="145"/>
      <c r="Y252" s="204"/>
      <c r="Z252" s="205"/>
      <c r="AA252" s="264"/>
      <c r="AB252" s="145"/>
      <c r="AC252" s="145"/>
      <c r="AD252" s="145"/>
    </row>
    <row r="253" spans="22:30" customFormat="1" ht="15" x14ac:dyDescent="0.25">
      <c r="V253" s="145"/>
      <c r="W253" s="145"/>
      <c r="X253" s="145"/>
      <c r="Y253" s="204"/>
      <c r="Z253" s="205"/>
      <c r="AA253" s="264"/>
      <c r="AB253" s="145"/>
      <c r="AC253" s="145"/>
      <c r="AD253" s="145"/>
    </row>
    <row r="254" spans="22:30" customFormat="1" ht="15" x14ac:dyDescent="0.25">
      <c r="V254" s="145"/>
      <c r="W254" s="145"/>
      <c r="X254" s="145"/>
      <c r="Y254" s="204"/>
      <c r="Z254" s="205"/>
      <c r="AA254" s="264"/>
      <c r="AB254" s="145"/>
      <c r="AC254" s="145"/>
      <c r="AD254" s="145"/>
    </row>
    <row r="255" spans="22:30" customFormat="1" ht="15" x14ac:dyDescent="0.25">
      <c r="V255" s="145"/>
      <c r="W255" s="145"/>
      <c r="X255" s="145"/>
      <c r="Y255" s="204"/>
      <c r="Z255" s="205"/>
      <c r="AA255" s="264"/>
      <c r="AB255" s="145"/>
      <c r="AC255" s="145"/>
      <c r="AD255" s="145"/>
    </row>
    <row r="256" spans="22:30" customFormat="1" ht="15" x14ac:dyDescent="0.25">
      <c r="V256" s="145"/>
      <c r="W256" s="145"/>
      <c r="X256" s="145"/>
      <c r="Y256" s="204"/>
      <c r="Z256" s="205"/>
      <c r="AA256" s="264"/>
      <c r="AB256" s="145"/>
      <c r="AC256" s="145"/>
      <c r="AD256" s="145"/>
    </row>
    <row r="257" spans="22:30" customFormat="1" ht="15" x14ac:dyDescent="0.25">
      <c r="V257" s="145"/>
      <c r="W257" s="145"/>
      <c r="X257" s="145"/>
      <c r="Y257" s="204"/>
      <c r="Z257" s="205"/>
      <c r="AA257" s="264"/>
      <c r="AB257" s="145"/>
      <c r="AC257" s="145"/>
      <c r="AD257" s="145"/>
    </row>
    <row r="258" spans="22:30" customFormat="1" ht="15" x14ac:dyDescent="0.25">
      <c r="V258" s="145"/>
      <c r="W258" s="145"/>
      <c r="X258" s="145"/>
      <c r="Y258" s="204"/>
      <c r="Z258" s="205"/>
      <c r="AA258" s="264"/>
      <c r="AB258" s="145"/>
      <c r="AC258" s="145"/>
      <c r="AD258" s="145"/>
    </row>
    <row r="259" spans="22:30" customFormat="1" ht="15" x14ac:dyDescent="0.25">
      <c r="V259" s="145"/>
      <c r="W259" s="145"/>
      <c r="X259" s="145"/>
      <c r="Y259" s="204"/>
      <c r="Z259" s="205"/>
      <c r="AA259" s="264"/>
      <c r="AB259" s="145"/>
      <c r="AC259" s="145"/>
      <c r="AD259" s="145"/>
    </row>
    <row r="260" spans="22:30" customFormat="1" ht="15" x14ac:dyDescent="0.25">
      <c r="V260" s="145"/>
      <c r="W260" s="145"/>
      <c r="X260" s="145"/>
      <c r="Y260" s="204"/>
      <c r="Z260" s="205"/>
      <c r="AA260" s="264"/>
      <c r="AB260" s="145"/>
      <c r="AC260" s="145"/>
      <c r="AD260" s="145"/>
    </row>
    <row r="261" spans="22:30" customFormat="1" ht="15" x14ac:dyDescent="0.25">
      <c r="V261" s="145"/>
      <c r="W261" s="145"/>
      <c r="X261" s="145"/>
      <c r="Y261" s="204"/>
      <c r="Z261" s="205"/>
      <c r="AA261" s="264"/>
      <c r="AB261" s="145"/>
      <c r="AC261" s="145"/>
      <c r="AD261" s="145"/>
    </row>
    <row r="262" spans="22:30" customFormat="1" ht="15" x14ac:dyDescent="0.25">
      <c r="V262" s="145"/>
      <c r="W262" s="145"/>
      <c r="X262" s="145"/>
      <c r="Y262" s="204"/>
      <c r="Z262" s="205"/>
      <c r="AA262" s="264"/>
      <c r="AB262" s="145"/>
      <c r="AC262" s="145"/>
      <c r="AD262" s="145"/>
    </row>
    <row r="263" spans="22:30" customFormat="1" ht="15" x14ac:dyDescent="0.25">
      <c r="V263" s="145"/>
      <c r="W263" s="145"/>
      <c r="X263" s="145"/>
      <c r="Y263" s="204"/>
      <c r="Z263" s="205"/>
      <c r="AA263" s="264"/>
      <c r="AB263" s="145"/>
      <c r="AC263" s="145"/>
      <c r="AD263" s="145"/>
    </row>
    <row r="264" spans="22:30" customFormat="1" ht="15" x14ac:dyDescent="0.25">
      <c r="V264" s="145"/>
      <c r="W264" s="145"/>
      <c r="X264" s="145"/>
      <c r="Y264" s="204"/>
      <c r="Z264" s="205"/>
      <c r="AA264" s="264"/>
      <c r="AB264" s="145"/>
      <c r="AC264" s="145"/>
      <c r="AD264" s="145"/>
    </row>
    <row r="265" spans="22:30" customFormat="1" ht="15" x14ac:dyDescent="0.25">
      <c r="V265" s="145"/>
      <c r="W265" s="145"/>
      <c r="X265" s="145"/>
      <c r="Y265" s="204"/>
      <c r="Z265" s="205"/>
      <c r="AA265" s="264"/>
      <c r="AB265" s="145"/>
      <c r="AC265" s="145"/>
      <c r="AD265" s="145"/>
    </row>
    <row r="266" spans="22:30" customFormat="1" ht="15" x14ac:dyDescent="0.25">
      <c r="V266" s="145"/>
      <c r="W266" s="145"/>
      <c r="X266" s="145"/>
      <c r="Y266" s="204"/>
      <c r="Z266" s="205"/>
      <c r="AA266" s="264"/>
      <c r="AB266" s="145"/>
      <c r="AC266" s="145"/>
      <c r="AD266" s="145"/>
    </row>
    <row r="267" spans="22:30" customFormat="1" ht="15" x14ac:dyDescent="0.25">
      <c r="V267" s="145"/>
      <c r="W267" s="145"/>
      <c r="X267" s="145"/>
      <c r="Y267" s="204"/>
      <c r="Z267" s="205"/>
      <c r="AA267" s="264"/>
      <c r="AB267" s="145"/>
      <c r="AC267" s="145"/>
      <c r="AD267" s="145"/>
    </row>
    <row r="268" spans="22:30" customFormat="1" ht="15" x14ac:dyDescent="0.25">
      <c r="V268" s="145"/>
      <c r="W268" s="145"/>
      <c r="X268" s="145"/>
      <c r="Y268" s="204"/>
      <c r="Z268" s="205"/>
      <c r="AA268" s="264"/>
      <c r="AB268" s="145"/>
      <c r="AC268" s="145"/>
      <c r="AD268" s="145"/>
    </row>
    <row r="269" spans="22:30" customFormat="1" ht="15" x14ac:dyDescent="0.25">
      <c r="V269" s="145"/>
      <c r="W269" s="145"/>
      <c r="X269" s="145"/>
      <c r="Y269" s="204"/>
      <c r="Z269" s="205"/>
      <c r="AA269" s="264"/>
      <c r="AB269" s="145"/>
      <c r="AC269" s="145"/>
      <c r="AD269" s="145"/>
    </row>
    <row r="270" spans="22:30" customFormat="1" ht="15" x14ac:dyDescent="0.25">
      <c r="V270" s="145"/>
      <c r="W270" s="145"/>
      <c r="X270" s="145"/>
      <c r="Y270" s="204"/>
      <c r="Z270" s="205"/>
      <c r="AA270" s="264"/>
      <c r="AB270" s="145"/>
      <c r="AC270" s="145"/>
      <c r="AD270" s="145"/>
    </row>
  </sheetData>
  <sortState ref="N13:S32">
    <sortCondition ref="O13:O32"/>
  </sortState>
  <mergeCells count="11">
    <mergeCell ref="I45:J45"/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25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315" bestFit="1" customWidth="1"/>
    <col min="19" max="19" width="14.140625" style="23" bestFit="1" customWidth="1"/>
    <col min="23" max="23" width="16.28515625" customWidth="1"/>
    <col min="24" max="24" width="12.5703125" bestFit="1" customWidth="1"/>
    <col min="26" max="26" width="19.5703125" bestFit="1" customWidth="1"/>
  </cols>
  <sheetData>
    <row r="1" spans="1:28" ht="24" thickBot="1" x14ac:dyDescent="0.4">
      <c r="C1" s="400" t="s">
        <v>277</v>
      </c>
      <c r="D1" s="400"/>
      <c r="E1" s="400"/>
      <c r="F1" s="400"/>
      <c r="G1" s="400"/>
      <c r="H1" s="400"/>
      <c r="I1" s="400"/>
      <c r="J1" s="400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42149</v>
      </c>
      <c r="AA2" s="229"/>
    </row>
    <row r="3" spans="1:28" ht="32.25" thickTop="1" thickBot="1" x14ac:dyDescent="0.35">
      <c r="A3" s="9" t="s">
        <v>2</v>
      </c>
      <c r="B3" s="42"/>
      <c r="C3" s="175">
        <v>556485.63</v>
      </c>
      <c r="D3" s="2"/>
      <c r="E3" s="409" t="s">
        <v>13</v>
      </c>
      <c r="F3" s="410"/>
      <c r="I3" s="411" t="s">
        <v>4</v>
      </c>
      <c r="J3" s="412"/>
      <c r="K3" s="413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316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42125</v>
      </c>
      <c r="C4" s="176">
        <v>9940</v>
      </c>
      <c r="D4" s="59" t="s">
        <v>278</v>
      </c>
      <c r="E4" s="224">
        <v>42125</v>
      </c>
      <c r="F4" s="28">
        <v>86772</v>
      </c>
      <c r="G4" s="23"/>
      <c r="H4" s="46">
        <v>42125</v>
      </c>
      <c r="I4" s="29">
        <v>160</v>
      </c>
      <c r="J4" s="48"/>
      <c r="K4" s="49"/>
      <c r="L4" s="89">
        <v>95423.5</v>
      </c>
      <c r="N4" s="74">
        <v>42126</v>
      </c>
      <c r="O4" s="168">
        <v>19703</v>
      </c>
      <c r="P4" s="169">
        <v>16719.3</v>
      </c>
      <c r="Q4" s="71">
        <v>42149</v>
      </c>
      <c r="R4" s="169">
        <v>16719.3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42126</v>
      </c>
      <c r="C5" s="176">
        <v>3794</v>
      </c>
      <c r="D5" s="25" t="s">
        <v>279</v>
      </c>
      <c r="E5" s="225">
        <v>42126</v>
      </c>
      <c r="F5" s="28">
        <v>133722.5</v>
      </c>
      <c r="G5" s="20"/>
      <c r="H5" s="47">
        <v>42126</v>
      </c>
      <c r="I5" s="29">
        <v>110</v>
      </c>
      <c r="J5" s="50" t="s">
        <v>5</v>
      </c>
      <c r="K5" s="34">
        <v>649</v>
      </c>
      <c r="L5" s="89">
        <v>129818.5</v>
      </c>
      <c r="N5" s="74">
        <v>42127</v>
      </c>
      <c r="O5" s="126">
        <v>19873</v>
      </c>
      <c r="P5" s="70">
        <v>18345.75</v>
      </c>
      <c r="Q5" s="71">
        <v>42149</v>
      </c>
      <c r="R5" s="70">
        <v>18345.75</v>
      </c>
      <c r="S5" s="72">
        <f t="shared" si="0"/>
        <v>0</v>
      </c>
      <c r="T5" s="75"/>
      <c r="V5" s="105">
        <v>19345</v>
      </c>
      <c r="W5" s="106">
        <v>162979.23000000001</v>
      </c>
      <c r="X5" s="106"/>
      <c r="Y5" s="186" t="s">
        <v>297</v>
      </c>
      <c r="Z5" s="187">
        <v>40000</v>
      </c>
      <c r="AA5" s="230">
        <v>42124</v>
      </c>
    </row>
    <row r="6" spans="1:28" x14ac:dyDescent="0.25">
      <c r="B6" s="43">
        <v>42127</v>
      </c>
      <c r="C6" s="176">
        <v>12066</v>
      </c>
      <c r="D6" s="25" t="s">
        <v>280</v>
      </c>
      <c r="E6" s="225">
        <v>42127</v>
      </c>
      <c r="F6" s="28">
        <v>105238</v>
      </c>
      <c r="G6" s="23"/>
      <c r="H6" s="47">
        <v>42127</v>
      </c>
      <c r="I6" s="29">
        <v>200</v>
      </c>
      <c r="J6" s="260" t="s">
        <v>296</v>
      </c>
      <c r="K6" s="34">
        <v>10000</v>
      </c>
      <c r="L6" s="89">
        <v>105048</v>
      </c>
      <c r="N6" s="74">
        <v>42128</v>
      </c>
      <c r="O6" s="126">
        <v>19890</v>
      </c>
      <c r="P6" s="70">
        <v>15265.2</v>
      </c>
      <c r="Q6" s="71">
        <v>42149</v>
      </c>
      <c r="R6" s="70">
        <v>15265.2</v>
      </c>
      <c r="S6" s="72">
        <f t="shared" si="0"/>
        <v>0</v>
      </c>
      <c r="T6" s="76"/>
      <c r="V6" s="168">
        <v>19703</v>
      </c>
      <c r="W6" s="169">
        <v>16719.3</v>
      </c>
      <c r="X6" s="111"/>
      <c r="Y6" s="186">
        <v>2996929</v>
      </c>
      <c r="Z6" s="187">
        <v>15270</v>
      </c>
      <c r="AA6" s="230">
        <v>42124</v>
      </c>
    </row>
    <row r="7" spans="1:28" x14ac:dyDescent="0.25">
      <c r="B7" s="43">
        <v>42128</v>
      </c>
      <c r="C7" s="176">
        <v>878</v>
      </c>
      <c r="D7" s="24" t="s">
        <v>281</v>
      </c>
      <c r="E7" s="225">
        <v>42128</v>
      </c>
      <c r="F7" s="28">
        <v>89988</v>
      </c>
      <c r="G7" s="23"/>
      <c r="H7" s="47">
        <v>42128</v>
      </c>
      <c r="I7" s="29">
        <v>100</v>
      </c>
      <c r="J7" s="50" t="s">
        <v>6</v>
      </c>
      <c r="K7" s="34">
        <v>28750</v>
      </c>
      <c r="L7" s="89">
        <v>98677.5</v>
      </c>
      <c r="N7" s="74">
        <v>42129</v>
      </c>
      <c r="O7" s="126">
        <v>20022</v>
      </c>
      <c r="P7" s="70">
        <v>19359.400000000001</v>
      </c>
      <c r="Q7" s="71">
        <v>42149</v>
      </c>
      <c r="R7" s="70">
        <v>19359.400000000001</v>
      </c>
      <c r="S7" s="77">
        <f t="shared" si="0"/>
        <v>0</v>
      </c>
      <c r="T7" s="76"/>
      <c r="V7" s="126">
        <v>19873</v>
      </c>
      <c r="W7" s="70">
        <v>18345.75</v>
      </c>
      <c r="X7" s="111"/>
      <c r="Y7" s="186">
        <v>2996930</v>
      </c>
      <c r="Z7" s="187">
        <v>34000</v>
      </c>
      <c r="AA7" s="230">
        <v>42124</v>
      </c>
    </row>
    <row r="8" spans="1:28" x14ac:dyDescent="0.25">
      <c r="B8" s="43">
        <v>42129</v>
      </c>
      <c r="C8" s="176">
        <v>941</v>
      </c>
      <c r="D8" s="24" t="s">
        <v>282</v>
      </c>
      <c r="E8" s="225">
        <v>42129</v>
      </c>
      <c r="F8" s="28">
        <v>75258</v>
      </c>
      <c r="G8" s="23"/>
      <c r="H8" s="47">
        <v>42129</v>
      </c>
      <c r="I8" s="29">
        <v>100</v>
      </c>
      <c r="J8" s="50" t="s">
        <v>271</v>
      </c>
      <c r="K8" s="28">
        <f>1007+9819.26</f>
        <v>10826.26</v>
      </c>
      <c r="L8" s="89">
        <v>89078</v>
      </c>
      <c r="N8" s="74">
        <v>42129</v>
      </c>
      <c r="O8" s="126">
        <v>20101</v>
      </c>
      <c r="P8" s="70">
        <v>249869.07</v>
      </c>
      <c r="Q8" s="71">
        <v>42149</v>
      </c>
      <c r="R8" s="70">
        <v>249869.07</v>
      </c>
      <c r="S8" s="72">
        <f t="shared" si="0"/>
        <v>0</v>
      </c>
      <c r="T8" s="76"/>
      <c r="V8" s="126">
        <v>19890</v>
      </c>
      <c r="W8" s="70">
        <v>15265.2</v>
      </c>
      <c r="X8" s="111"/>
      <c r="Y8" s="186">
        <v>2996931</v>
      </c>
      <c r="Z8" s="187">
        <v>75000</v>
      </c>
      <c r="AA8" s="230">
        <v>42124</v>
      </c>
    </row>
    <row r="9" spans="1:28" x14ac:dyDescent="0.25">
      <c r="B9" s="43">
        <v>42130</v>
      </c>
      <c r="C9" s="320">
        <v>30044.16</v>
      </c>
      <c r="D9" s="24" t="s">
        <v>285</v>
      </c>
      <c r="E9" s="225">
        <v>42130</v>
      </c>
      <c r="F9" s="28">
        <v>122722.55</v>
      </c>
      <c r="G9" s="23"/>
      <c r="H9" s="47">
        <v>42130</v>
      </c>
      <c r="I9" s="29">
        <v>110</v>
      </c>
      <c r="J9" s="50" t="s">
        <v>272</v>
      </c>
      <c r="K9" s="28">
        <v>10093.81</v>
      </c>
      <c r="L9" s="89">
        <v>93094</v>
      </c>
      <c r="N9" s="74">
        <v>42129</v>
      </c>
      <c r="O9" s="126">
        <v>20102</v>
      </c>
      <c r="P9" s="70">
        <v>244910.52</v>
      </c>
      <c r="Q9" s="71">
        <v>42149</v>
      </c>
      <c r="R9" s="70">
        <v>244910.52</v>
      </c>
      <c r="S9" s="72">
        <f t="shared" si="0"/>
        <v>0</v>
      </c>
      <c r="T9" s="76"/>
      <c r="V9" s="126">
        <v>20022</v>
      </c>
      <c r="W9" s="70">
        <v>19359.400000000001</v>
      </c>
      <c r="X9" s="111"/>
      <c r="Y9" s="186" t="s">
        <v>255</v>
      </c>
      <c r="Z9" s="187">
        <v>8000</v>
      </c>
      <c r="AA9" s="230">
        <v>42121</v>
      </c>
      <c r="AB9" s="82">
        <v>42124</v>
      </c>
    </row>
    <row r="10" spans="1:28" x14ac:dyDescent="0.25">
      <c r="A10" s="21"/>
      <c r="B10" s="43">
        <v>42131</v>
      </c>
      <c r="C10" s="176">
        <v>1336</v>
      </c>
      <c r="D10" s="24" t="s">
        <v>286</v>
      </c>
      <c r="E10" s="225">
        <v>42131</v>
      </c>
      <c r="F10" s="28">
        <v>153599.20000000001</v>
      </c>
      <c r="G10" s="23"/>
      <c r="H10" s="47">
        <v>42131</v>
      </c>
      <c r="I10" s="29">
        <v>110</v>
      </c>
      <c r="J10" s="50" t="s">
        <v>273</v>
      </c>
      <c r="K10" s="28">
        <v>10333.9</v>
      </c>
      <c r="L10" s="89">
        <v>151146</v>
      </c>
      <c r="N10" s="74">
        <v>42130</v>
      </c>
      <c r="O10" s="126">
        <v>20108</v>
      </c>
      <c r="P10" s="70">
        <v>14492.8</v>
      </c>
      <c r="Q10" s="71">
        <v>42149</v>
      </c>
      <c r="R10" s="70">
        <v>14492.8</v>
      </c>
      <c r="S10" s="77">
        <f t="shared" si="0"/>
        <v>0</v>
      </c>
      <c r="T10" s="76"/>
      <c r="V10" s="126">
        <v>20101</v>
      </c>
      <c r="W10" s="70">
        <v>249869.07</v>
      </c>
      <c r="X10" s="190"/>
      <c r="Y10" s="186" t="s">
        <v>297</v>
      </c>
      <c r="Z10" s="187">
        <v>7423.5</v>
      </c>
      <c r="AA10" s="230">
        <v>42126</v>
      </c>
      <c r="AB10" s="82">
        <v>42125</v>
      </c>
    </row>
    <row r="11" spans="1:28" x14ac:dyDescent="0.25">
      <c r="B11" s="43">
        <v>42132</v>
      </c>
      <c r="C11" s="176">
        <v>6329</v>
      </c>
      <c r="D11" s="24" t="s">
        <v>287</v>
      </c>
      <c r="E11" s="225">
        <v>42132</v>
      </c>
      <c r="F11" s="28">
        <v>148475.81</v>
      </c>
      <c r="G11" s="23"/>
      <c r="H11" s="47">
        <v>42132</v>
      </c>
      <c r="I11" s="29">
        <v>160</v>
      </c>
      <c r="J11" s="50" t="s">
        <v>274</v>
      </c>
      <c r="K11" s="28">
        <v>9376.51</v>
      </c>
      <c r="L11" s="89">
        <v>141987</v>
      </c>
      <c r="N11" s="74">
        <v>42130</v>
      </c>
      <c r="O11" s="126">
        <v>20196</v>
      </c>
      <c r="P11" s="70">
        <v>36260.199999999997</v>
      </c>
      <c r="Q11" s="71">
        <v>42149</v>
      </c>
      <c r="R11" s="70">
        <v>36260.199999999997</v>
      </c>
      <c r="S11" s="77">
        <f t="shared" si="0"/>
        <v>0</v>
      </c>
      <c r="T11" s="76"/>
      <c r="V11" s="126">
        <v>20102</v>
      </c>
      <c r="W11" s="70">
        <v>244910.52</v>
      </c>
      <c r="X11" s="226"/>
      <c r="Y11" s="186" t="s">
        <v>297</v>
      </c>
      <c r="Z11" s="187">
        <v>20000</v>
      </c>
      <c r="AA11" s="230">
        <v>42126</v>
      </c>
      <c r="AB11" s="82">
        <v>42125</v>
      </c>
    </row>
    <row r="12" spans="1:28" ht="15" x14ac:dyDescent="0.25">
      <c r="A12" s="13"/>
      <c r="B12" s="43">
        <v>42133</v>
      </c>
      <c r="C12" s="176">
        <v>17698</v>
      </c>
      <c r="D12" s="24" t="s">
        <v>288</v>
      </c>
      <c r="E12" s="225">
        <v>42133</v>
      </c>
      <c r="F12" s="28">
        <v>160591.5</v>
      </c>
      <c r="G12" s="23"/>
      <c r="H12" s="47">
        <v>42133</v>
      </c>
      <c r="I12" s="29">
        <v>350</v>
      </c>
      <c r="J12" s="50" t="s">
        <v>283</v>
      </c>
      <c r="K12" s="28">
        <v>714.29</v>
      </c>
      <c r="L12" s="89">
        <v>137543.5</v>
      </c>
      <c r="N12" s="74">
        <v>42131</v>
      </c>
      <c r="O12" s="126">
        <v>20209</v>
      </c>
      <c r="P12" s="70">
        <v>16869.599999999999</v>
      </c>
      <c r="Q12" s="71">
        <v>42149</v>
      </c>
      <c r="R12" s="70">
        <v>16869.599999999999</v>
      </c>
      <c r="S12" s="77">
        <f t="shared" si="0"/>
        <v>0</v>
      </c>
      <c r="T12" s="76"/>
      <c r="V12" s="126">
        <v>20108</v>
      </c>
      <c r="W12" s="70">
        <v>14492.8</v>
      </c>
      <c r="X12" s="111"/>
      <c r="Y12" s="192" t="s">
        <v>297</v>
      </c>
      <c r="Z12" s="193">
        <v>68000</v>
      </c>
      <c r="AA12" s="230">
        <v>42126</v>
      </c>
      <c r="AB12" s="82">
        <v>42125</v>
      </c>
    </row>
    <row r="13" spans="1:28" ht="15" x14ac:dyDescent="0.25">
      <c r="A13" s="13"/>
      <c r="B13" s="43">
        <v>42134</v>
      </c>
      <c r="C13" s="176">
        <v>0</v>
      </c>
      <c r="D13" s="291"/>
      <c r="E13" s="225">
        <v>42134</v>
      </c>
      <c r="F13" s="28">
        <v>115870</v>
      </c>
      <c r="G13" s="23"/>
      <c r="H13" s="47">
        <v>42134</v>
      </c>
      <c r="I13" s="29">
        <v>200</v>
      </c>
      <c r="J13" s="50" t="s">
        <v>284</v>
      </c>
      <c r="K13" s="28">
        <v>0</v>
      </c>
      <c r="L13" s="89">
        <v>115670</v>
      </c>
      <c r="N13" s="74">
        <v>42132</v>
      </c>
      <c r="O13" s="126">
        <v>20334</v>
      </c>
      <c r="P13" s="70">
        <v>19414.8</v>
      </c>
      <c r="Q13" s="71">
        <v>42149</v>
      </c>
      <c r="R13" s="70">
        <v>19414.8</v>
      </c>
      <c r="S13" s="77">
        <f t="shared" si="0"/>
        <v>0</v>
      </c>
      <c r="T13" s="73"/>
      <c r="V13" s="126">
        <v>20196</v>
      </c>
      <c r="W13" s="70">
        <v>36260.199999999997</v>
      </c>
      <c r="X13" s="111"/>
      <c r="Y13" s="192" t="s">
        <v>297</v>
      </c>
      <c r="Z13" s="193">
        <v>16000</v>
      </c>
      <c r="AA13" s="230">
        <v>42126</v>
      </c>
      <c r="AB13" s="82">
        <v>42126</v>
      </c>
    </row>
    <row r="14" spans="1:28" ht="15" x14ac:dyDescent="0.25">
      <c r="B14" s="43">
        <v>42135</v>
      </c>
      <c r="C14" s="176">
        <v>0</v>
      </c>
      <c r="D14" s="24"/>
      <c r="E14" s="225">
        <v>42135</v>
      </c>
      <c r="F14" s="28">
        <v>196393.5</v>
      </c>
      <c r="G14" s="23"/>
      <c r="H14" s="47">
        <v>42135</v>
      </c>
      <c r="I14" s="29">
        <v>160</v>
      </c>
      <c r="J14" s="50" t="s">
        <v>283</v>
      </c>
      <c r="K14" s="28">
        <v>5000</v>
      </c>
      <c r="L14" s="89">
        <v>196233.5</v>
      </c>
      <c r="N14" s="74">
        <v>42132</v>
      </c>
      <c r="O14" s="126">
        <v>20389</v>
      </c>
      <c r="P14" s="70">
        <v>3445.2</v>
      </c>
      <c r="Q14" s="71">
        <v>42149</v>
      </c>
      <c r="R14" s="70">
        <v>3445.2</v>
      </c>
      <c r="S14" s="77">
        <f t="shared" si="0"/>
        <v>0</v>
      </c>
      <c r="T14" s="73"/>
      <c r="V14" s="126">
        <v>20209</v>
      </c>
      <c r="W14" s="70">
        <v>16869.599999999999</v>
      </c>
      <c r="X14" s="111"/>
      <c r="Y14" s="192" t="s">
        <v>297</v>
      </c>
      <c r="Z14" s="193">
        <v>55000</v>
      </c>
      <c r="AA14" s="230">
        <v>42126</v>
      </c>
      <c r="AB14" s="82">
        <v>42126</v>
      </c>
    </row>
    <row r="15" spans="1:28" ht="15" x14ac:dyDescent="0.25">
      <c r="A15" s="13"/>
      <c r="B15" s="43">
        <v>42136</v>
      </c>
      <c r="C15" s="176">
        <v>13109</v>
      </c>
      <c r="D15" s="24" t="s">
        <v>289</v>
      </c>
      <c r="E15" s="225">
        <v>42136</v>
      </c>
      <c r="F15" s="28">
        <v>137914</v>
      </c>
      <c r="G15" s="23"/>
      <c r="H15" s="47">
        <v>42136</v>
      </c>
      <c r="I15" s="29">
        <v>100</v>
      </c>
      <c r="J15" s="57" t="s">
        <v>308</v>
      </c>
      <c r="K15" s="28">
        <v>0</v>
      </c>
      <c r="L15" s="89">
        <v>124705</v>
      </c>
      <c r="N15" s="74">
        <v>42133</v>
      </c>
      <c r="O15" s="126">
        <v>20473</v>
      </c>
      <c r="P15" s="70">
        <v>22565.599999999999</v>
      </c>
      <c r="Q15" s="71">
        <v>42149</v>
      </c>
      <c r="R15" s="70">
        <v>22565.599999999999</v>
      </c>
      <c r="S15" s="77">
        <f t="shared" si="0"/>
        <v>0</v>
      </c>
      <c r="T15" s="73"/>
      <c r="V15" s="126">
        <v>20334</v>
      </c>
      <c r="W15" s="70">
        <v>19414.8</v>
      </c>
      <c r="X15" s="111"/>
      <c r="Y15" s="192">
        <v>2996927</v>
      </c>
      <c r="Z15" s="193">
        <v>38000</v>
      </c>
      <c r="AA15" s="230">
        <v>42126</v>
      </c>
    </row>
    <row r="16" spans="1:28" ht="15" x14ac:dyDescent="0.25">
      <c r="A16" s="13"/>
      <c r="B16" s="43">
        <v>42137</v>
      </c>
      <c r="C16" s="176">
        <v>2262</v>
      </c>
      <c r="D16" s="24" t="s">
        <v>104</v>
      </c>
      <c r="E16" s="225">
        <v>42137</v>
      </c>
      <c r="F16" s="28">
        <v>81050.14</v>
      </c>
      <c r="G16" s="23"/>
      <c r="H16" s="47">
        <v>42137</v>
      </c>
      <c r="I16" s="29">
        <v>100</v>
      </c>
      <c r="J16" s="50"/>
      <c r="K16" s="28">
        <v>0</v>
      </c>
      <c r="L16" s="89">
        <v>78688</v>
      </c>
      <c r="N16" s="74">
        <v>42133</v>
      </c>
      <c r="O16" s="126">
        <v>20546</v>
      </c>
      <c r="P16" s="70">
        <v>13685.2</v>
      </c>
      <c r="Q16" s="71">
        <v>42149</v>
      </c>
      <c r="R16" s="70">
        <v>13685.2</v>
      </c>
      <c r="S16" s="77">
        <f t="shared" si="0"/>
        <v>0</v>
      </c>
      <c r="V16" s="126">
        <v>20389</v>
      </c>
      <c r="W16" s="70">
        <v>3445.2</v>
      </c>
      <c r="X16" s="226"/>
      <c r="Y16" s="192">
        <v>2996926</v>
      </c>
      <c r="Z16" s="193">
        <v>20818.5</v>
      </c>
      <c r="AA16" s="230">
        <v>42127</v>
      </c>
      <c r="AB16" s="82">
        <v>42126</v>
      </c>
    </row>
    <row r="17" spans="1:28" ht="15" x14ac:dyDescent="0.25">
      <c r="A17" s="13"/>
      <c r="B17" s="43">
        <v>42138</v>
      </c>
      <c r="C17" s="176">
        <v>65</v>
      </c>
      <c r="D17" s="24" t="s">
        <v>290</v>
      </c>
      <c r="E17" s="225">
        <v>42138</v>
      </c>
      <c r="F17" s="28">
        <v>166279.5</v>
      </c>
      <c r="G17" s="23"/>
      <c r="H17" s="47">
        <v>42138</v>
      </c>
      <c r="I17" s="29">
        <v>100</v>
      </c>
      <c r="J17" s="50"/>
      <c r="K17" s="28">
        <v>0</v>
      </c>
      <c r="L17" s="89">
        <v>166114.5</v>
      </c>
      <c r="N17" s="74">
        <v>42134</v>
      </c>
      <c r="O17" s="126">
        <v>20599</v>
      </c>
      <c r="P17" s="70">
        <v>14088.5</v>
      </c>
      <c r="Q17" s="71">
        <v>42149</v>
      </c>
      <c r="R17" s="70">
        <v>14088.5</v>
      </c>
      <c r="S17" s="77">
        <f t="shared" si="0"/>
        <v>0</v>
      </c>
      <c r="V17" s="126">
        <v>20473</v>
      </c>
      <c r="W17" s="70">
        <v>22565.599999999999</v>
      </c>
      <c r="X17" s="226"/>
      <c r="Y17" s="192" t="s">
        <v>297</v>
      </c>
      <c r="Z17" s="193">
        <v>20048</v>
      </c>
      <c r="AA17" s="230">
        <v>42128</v>
      </c>
      <c r="AB17" s="82">
        <v>42127</v>
      </c>
    </row>
    <row r="18" spans="1:28" ht="15" x14ac:dyDescent="0.25">
      <c r="B18" s="43">
        <v>42139</v>
      </c>
      <c r="C18" s="176">
        <v>9404</v>
      </c>
      <c r="D18" s="24" t="s">
        <v>291</v>
      </c>
      <c r="E18" s="225">
        <v>42139</v>
      </c>
      <c r="F18" s="28">
        <v>134940.5</v>
      </c>
      <c r="G18" s="23"/>
      <c r="H18" s="47">
        <v>42139</v>
      </c>
      <c r="I18" s="29">
        <v>115</v>
      </c>
      <c r="J18" s="51" t="s">
        <v>16</v>
      </c>
      <c r="K18" s="34">
        <v>0</v>
      </c>
      <c r="L18" s="89">
        <v>124621.5</v>
      </c>
      <c r="N18" s="74">
        <v>42135</v>
      </c>
      <c r="O18" s="126">
        <v>20670</v>
      </c>
      <c r="P18" s="70">
        <v>17826.900000000001</v>
      </c>
      <c r="Q18" s="71">
        <v>42149</v>
      </c>
      <c r="R18" s="70">
        <v>17826.900000000001</v>
      </c>
      <c r="S18" s="77">
        <f t="shared" si="0"/>
        <v>0</v>
      </c>
      <c r="V18" s="126">
        <v>20546</v>
      </c>
      <c r="W18" s="70">
        <v>13685.2</v>
      </c>
      <c r="X18" s="226"/>
      <c r="Y18" s="192" t="s">
        <v>297</v>
      </c>
      <c r="Z18" s="193">
        <v>25000</v>
      </c>
      <c r="AA18" s="230">
        <v>42131</v>
      </c>
      <c r="AB18" s="82">
        <v>42127</v>
      </c>
    </row>
    <row r="19" spans="1:28" ht="15" x14ac:dyDescent="0.25">
      <c r="A19" s="13"/>
      <c r="B19" s="43">
        <v>42140</v>
      </c>
      <c r="C19" s="320">
        <v>46531</v>
      </c>
      <c r="D19" s="24" t="s">
        <v>293</v>
      </c>
      <c r="E19" s="225">
        <v>42140</v>
      </c>
      <c r="F19" s="28">
        <v>269193.5</v>
      </c>
      <c r="G19" s="23"/>
      <c r="H19" s="47">
        <v>42140</v>
      </c>
      <c r="I19" s="29">
        <v>0</v>
      </c>
      <c r="J19" s="432" t="s">
        <v>303</v>
      </c>
      <c r="K19" s="28">
        <v>0</v>
      </c>
      <c r="L19" s="89">
        <v>192331.5</v>
      </c>
      <c r="N19" s="74">
        <v>42135</v>
      </c>
      <c r="O19" s="126">
        <v>20690</v>
      </c>
      <c r="P19" s="70">
        <v>90082.85</v>
      </c>
      <c r="Q19" s="196" t="s">
        <v>301</v>
      </c>
      <c r="R19" s="70">
        <f>48458.23+41624.62</f>
        <v>90082.85</v>
      </c>
      <c r="S19" s="77">
        <f t="shared" si="0"/>
        <v>0</v>
      </c>
      <c r="V19" s="126">
        <v>20599</v>
      </c>
      <c r="W19" s="70">
        <v>14088.5</v>
      </c>
      <c r="X19" s="226"/>
      <c r="Y19" s="251">
        <v>2996928</v>
      </c>
      <c r="Z19" s="193">
        <v>60000</v>
      </c>
      <c r="AA19" s="230">
        <v>42127</v>
      </c>
    </row>
    <row r="20" spans="1:28" ht="15" x14ac:dyDescent="0.25">
      <c r="B20" s="43">
        <v>42141</v>
      </c>
      <c r="C20" s="176">
        <v>2959</v>
      </c>
      <c r="D20" s="24" t="s">
        <v>294</v>
      </c>
      <c r="E20" s="225">
        <v>42141</v>
      </c>
      <c r="F20" s="28">
        <v>55476</v>
      </c>
      <c r="G20" s="23"/>
      <c r="H20" s="47">
        <v>42141</v>
      </c>
      <c r="I20" s="29">
        <v>100</v>
      </c>
      <c r="J20" s="432"/>
      <c r="K20" s="28">
        <v>665</v>
      </c>
      <c r="L20" s="89">
        <v>52417</v>
      </c>
      <c r="N20" s="74">
        <v>42135</v>
      </c>
      <c r="O20" s="126">
        <v>20773</v>
      </c>
      <c r="P20" s="70">
        <v>22361.62</v>
      </c>
      <c r="Q20" s="71">
        <v>42153</v>
      </c>
      <c r="R20" s="70">
        <v>22361.62</v>
      </c>
      <c r="S20" s="77">
        <f t="shared" si="0"/>
        <v>0</v>
      </c>
      <c r="V20" s="126">
        <v>20670</v>
      </c>
      <c r="W20" s="70">
        <v>17826.900000000001</v>
      </c>
      <c r="X20" s="226"/>
      <c r="Y20" s="192" t="s">
        <v>297</v>
      </c>
      <c r="Z20" s="193">
        <v>18677.5</v>
      </c>
      <c r="AA20" s="230">
        <v>42129</v>
      </c>
      <c r="AB20" s="82">
        <v>42128</v>
      </c>
    </row>
    <row r="21" spans="1:28" ht="15" x14ac:dyDescent="0.25">
      <c r="B21" s="43">
        <v>42142</v>
      </c>
      <c r="C21" s="176">
        <v>3268</v>
      </c>
      <c r="D21" s="59" t="s">
        <v>295</v>
      </c>
      <c r="E21" s="225">
        <v>42142</v>
      </c>
      <c r="F21" s="28">
        <v>178244.5</v>
      </c>
      <c r="G21" s="23"/>
      <c r="H21" s="47">
        <v>42142</v>
      </c>
      <c r="I21" s="29">
        <v>0</v>
      </c>
      <c r="J21" s="50" t="s">
        <v>29</v>
      </c>
      <c r="K21" s="34">
        <v>0</v>
      </c>
      <c r="L21" s="89">
        <v>174976.5</v>
      </c>
      <c r="N21" s="74">
        <v>42136</v>
      </c>
      <c r="O21" s="126">
        <v>20794</v>
      </c>
      <c r="P21" s="70">
        <v>17851.400000000001</v>
      </c>
      <c r="Q21" s="71">
        <v>42153</v>
      </c>
      <c r="R21" s="70">
        <v>17851.400000000001</v>
      </c>
      <c r="S21" s="77">
        <f t="shared" si="0"/>
        <v>0</v>
      </c>
      <c r="V21" s="126">
        <v>20690</v>
      </c>
      <c r="W21" s="70">
        <v>48458.23</v>
      </c>
      <c r="X21" s="244" t="s">
        <v>137</v>
      </c>
      <c r="Y21" s="192" t="s">
        <v>297</v>
      </c>
      <c r="Z21" s="193">
        <v>20000</v>
      </c>
      <c r="AA21" s="230">
        <v>42129</v>
      </c>
      <c r="AB21" s="82">
        <v>42128</v>
      </c>
    </row>
    <row r="22" spans="1:28" ht="15" x14ac:dyDescent="0.25">
      <c r="B22" s="43">
        <v>42143</v>
      </c>
      <c r="C22" s="176">
        <v>0</v>
      </c>
      <c r="D22" s="59"/>
      <c r="E22" s="225">
        <v>42143</v>
      </c>
      <c r="F22" s="28">
        <v>114698</v>
      </c>
      <c r="G22" s="20"/>
      <c r="H22" s="47">
        <v>42143</v>
      </c>
      <c r="I22" s="29">
        <v>0</v>
      </c>
      <c r="J22" s="50" t="s">
        <v>221</v>
      </c>
      <c r="K22" s="34">
        <v>0</v>
      </c>
      <c r="L22" s="89">
        <v>104698</v>
      </c>
      <c r="N22" s="74">
        <v>42136</v>
      </c>
      <c r="O22" s="126">
        <v>20801</v>
      </c>
      <c r="P22" s="70">
        <v>26809.47</v>
      </c>
      <c r="Q22" s="71">
        <v>42153</v>
      </c>
      <c r="R22" s="70">
        <v>26809.47</v>
      </c>
      <c r="S22" s="77">
        <f t="shared" si="0"/>
        <v>0</v>
      </c>
      <c r="V22" s="242"/>
      <c r="W22" s="213"/>
      <c r="X22" s="226"/>
      <c r="Y22" s="192" t="s">
        <v>297</v>
      </c>
      <c r="Z22" s="193">
        <v>60000</v>
      </c>
      <c r="AA22" s="230">
        <v>42128</v>
      </c>
      <c r="AB22" s="82">
        <v>42128</v>
      </c>
    </row>
    <row r="23" spans="1:28" ht="15" x14ac:dyDescent="0.25">
      <c r="A23" s="13"/>
      <c r="B23" s="43">
        <v>42144</v>
      </c>
      <c r="C23" s="176">
        <v>2730</v>
      </c>
      <c r="D23" s="59" t="s">
        <v>104</v>
      </c>
      <c r="E23" s="225">
        <v>42144</v>
      </c>
      <c r="F23" s="28">
        <v>161251</v>
      </c>
      <c r="G23" s="23"/>
      <c r="H23" s="47">
        <v>42144</v>
      </c>
      <c r="I23" s="29">
        <v>300</v>
      </c>
      <c r="J23" s="57" t="s">
        <v>292</v>
      </c>
      <c r="K23" s="28">
        <v>800</v>
      </c>
      <c r="L23" s="89">
        <v>157556</v>
      </c>
      <c r="N23" s="74">
        <v>42136</v>
      </c>
      <c r="O23" s="126">
        <v>20865</v>
      </c>
      <c r="P23" s="70">
        <v>139407.93</v>
      </c>
      <c r="Q23" s="71">
        <v>42153</v>
      </c>
      <c r="R23" s="70">
        <v>139407.93</v>
      </c>
      <c r="S23" s="77">
        <f t="shared" si="0"/>
        <v>0</v>
      </c>
      <c r="V23" s="242"/>
      <c r="W23" s="213"/>
      <c r="X23" s="226"/>
      <c r="Y23" s="192" t="s">
        <v>297</v>
      </c>
      <c r="Z23" s="193">
        <v>16078</v>
      </c>
      <c r="AA23" s="230">
        <v>42130</v>
      </c>
      <c r="AB23" s="82">
        <v>42129</v>
      </c>
    </row>
    <row r="24" spans="1:28" ht="15" x14ac:dyDescent="0.25">
      <c r="A24" s="13"/>
      <c r="B24" s="43">
        <v>42145</v>
      </c>
      <c r="C24" s="176">
        <v>0</v>
      </c>
      <c r="D24" s="59"/>
      <c r="E24" s="225">
        <v>42145</v>
      </c>
      <c r="F24" s="28">
        <v>150431</v>
      </c>
      <c r="G24" s="23"/>
      <c r="H24" s="47">
        <v>42145</v>
      </c>
      <c r="I24" s="29">
        <v>0</v>
      </c>
      <c r="J24" s="319">
        <v>42139</v>
      </c>
      <c r="K24" s="34"/>
      <c r="L24" s="89">
        <v>150431</v>
      </c>
      <c r="N24" s="74">
        <v>42137</v>
      </c>
      <c r="O24" s="126">
        <v>20875</v>
      </c>
      <c r="P24" s="70">
        <v>24013.4</v>
      </c>
      <c r="Q24" s="71">
        <v>42153</v>
      </c>
      <c r="R24" s="70">
        <v>24013.4</v>
      </c>
      <c r="S24" s="77">
        <f t="shared" si="0"/>
        <v>0</v>
      </c>
      <c r="V24" s="242"/>
      <c r="W24" s="213"/>
      <c r="X24" s="226"/>
      <c r="Y24" s="251" t="s">
        <v>297</v>
      </c>
      <c r="Z24" s="193">
        <v>25000</v>
      </c>
      <c r="AA24" s="230">
        <v>42128</v>
      </c>
      <c r="AB24" s="82">
        <v>42129</v>
      </c>
    </row>
    <row r="25" spans="1:28" ht="15" x14ac:dyDescent="0.25">
      <c r="B25" s="43">
        <v>42146</v>
      </c>
      <c r="C25" s="176">
        <v>10333</v>
      </c>
      <c r="D25" s="24" t="s">
        <v>304</v>
      </c>
      <c r="E25" s="225">
        <v>42146</v>
      </c>
      <c r="F25" s="28">
        <v>178524.5</v>
      </c>
      <c r="G25" s="23"/>
      <c r="H25" s="47">
        <v>42146</v>
      </c>
      <c r="I25" s="29">
        <v>30</v>
      </c>
      <c r="J25" s="50"/>
      <c r="K25" s="34"/>
      <c r="L25" s="89">
        <v>168161.5</v>
      </c>
      <c r="N25" s="74">
        <v>42137</v>
      </c>
      <c r="O25" s="126">
        <v>20937</v>
      </c>
      <c r="P25" s="70">
        <v>38147.26</v>
      </c>
      <c r="Q25" s="71">
        <v>42153</v>
      </c>
      <c r="R25" s="70">
        <v>38147.26</v>
      </c>
      <c r="S25" s="77">
        <f t="shared" si="0"/>
        <v>0</v>
      </c>
      <c r="V25" s="242"/>
      <c r="W25" s="213"/>
      <c r="X25" s="226"/>
      <c r="Y25" s="192" t="s">
        <v>297</v>
      </c>
      <c r="Z25" s="193">
        <v>20000</v>
      </c>
      <c r="AA25" s="230">
        <v>42131</v>
      </c>
      <c r="AB25" s="82">
        <v>42129</v>
      </c>
    </row>
    <row r="26" spans="1:28" ht="15" x14ac:dyDescent="0.25">
      <c r="B26" s="43">
        <v>42147</v>
      </c>
      <c r="C26" s="176">
        <v>361</v>
      </c>
      <c r="D26" s="24" t="s">
        <v>162</v>
      </c>
      <c r="E26" s="225">
        <v>42147</v>
      </c>
      <c r="F26" s="28">
        <v>152062</v>
      </c>
      <c r="G26" s="23"/>
      <c r="H26" s="47">
        <v>42147</v>
      </c>
      <c r="I26" s="29">
        <v>0</v>
      </c>
      <c r="J26" s="50"/>
      <c r="K26" s="34"/>
      <c r="L26" s="89">
        <v>151701</v>
      </c>
      <c r="N26" s="74">
        <v>42137</v>
      </c>
      <c r="O26" s="126">
        <v>20939</v>
      </c>
      <c r="P26" s="129">
        <v>405306.8</v>
      </c>
      <c r="Q26" s="71">
        <v>42153</v>
      </c>
      <c r="R26" s="129">
        <v>405306.8</v>
      </c>
      <c r="S26" s="77">
        <f t="shared" si="0"/>
        <v>0</v>
      </c>
      <c r="V26" s="242"/>
      <c r="W26" s="213"/>
      <c r="X26" s="226"/>
      <c r="Y26" s="192" t="s">
        <v>297</v>
      </c>
      <c r="Z26" s="193">
        <v>28000</v>
      </c>
      <c r="AA26" s="230">
        <v>42129</v>
      </c>
      <c r="AB26" s="82">
        <v>42129</v>
      </c>
    </row>
    <row r="27" spans="1:28" ht="15" x14ac:dyDescent="0.25">
      <c r="B27" s="43">
        <v>42148</v>
      </c>
      <c r="C27" s="176">
        <v>1404.5</v>
      </c>
      <c r="D27" s="24" t="s">
        <v>305</v>
      </c>
      <c r="E27" s="225">
        <v>42148</v>
      </c>
      <c r="F27" s="28">
        <v>69379</v>
      </c>
      <c r="G27" s="23"/>
      <c r="H27" s="47">
        <v>42148</v>
      </c>
      <c r="I27" s="29">
        <v>0</v>
      </c>
      <c r="J27" s="50"/>
      <c r="K27" s="34"/>
      <c r="L27" s="89">
        <v>67974.5</v>
      </c>
      <c r="N27" s="74">
        <v>42137</v>
      </c>
      <c r="O27" s="126">
        <v>20940</v>
      </c>
      <c r="P27" s="70">
        <v>115623.46</v>
      </c>
      <c r="Q27" s="71">
        <v>42153</v>
      </c>
      <c r="R27" s="70">
        <v>115623.46</v>
      </c>
      <c r="S27" s="77">
        <f t="shared" si="0"/>
        <v>0</v>
      </c>
      <c r="V27" s="242"/>
      <c r="W27" s="213"/>
      <c r="X27" s="226"/>
      <c r="Y27" s="251" t="s">
        <v>297</v>
      </c>
      <c r="Z27" s="193">
        <v>15094</v>
      </c>
      <c r="AA27" s="230">
        <v>42131</v>
      </c>
      <c r="AB27" s="82">
        <v>42130</v>
      </c>
    </row>
    <row r="28" spans="1:28" ht="15" x14ac:dyDescent="0.25">
      <c r="B28" s="43">
        <v>42149</v>
      </c>
      <c r="C28" s="176">
        <v>0</v>
      </c>
      <c r="D28" s="24"/>
      <c r="E28" s="225">
        <v>42149</v>
      </c>
      <c r="F28" s="28">
        <v>196146</v>
      </c>
      <c r="G28" s="23"/>
      <c r="H28" s="47">
        <v>42149</v>
      </c>
      <c r="I28" s="29">
        <v>120</v>
      </c>
      <c r="J28" s="50"/>
      <c r="K28" s="34"/>
      <c r="L28" s="89">
        <v>196026</v>
      </c>
      <c r="N28" s="74">
        <v>42138</v>
      </c>
      <c r="O28" s="126">
        <v>20965</v>
      </c>
      <c r="P28" s="70">
        <v>7401.6</v>
      </c>
      <c r="Q28" s="71">
        <v>42153</v>
      </c>
      <c r="R28" s="70">
        <v>7401.6</v>
      </c>
      <c r="S28" s="77">
        <f t="shared" si="0"/>
        <v>0</v>
      </c>
      <c r="V28" s="242"/>
      <c r="W28" s="213"/>
      <c r="X28" s="244"/>
      <c r="Y28" s="251" t="s">
        <v>297</v>
      </c>
      <c r="Z28" s="193">
        <v>19000</v>
      </c>
      <c r="AA28" s="230">
        <v>42131</v>
      </c>
      <c r="AB28" s="82">
        <v>42130</v>
      </c>
    </row>
    <row r="29" spans="1:28" ht="15" x14ac:dyDescent="0.25">
      <c r="B29" s="43">
        <v>42150</v>
      </c>
      <c r="C29" s="176">
        <v>1007</v>
      </c>
      <c r="D29" s="24" t="s">
        <v>157</v>
      </c>
      <c r="E29" s="225">
        <v>42150</v>
      </c>
      <c r="F29" s="28">
        <v>313416</v>
      </c>
      <c r="G29" s="23"/>
      <c r="H29" s="47">
        <v>42150</v>
      </c>
      <c r="I29" s="29">
        <v>0</v>
      </c>
      <c r="J29" s="50"/>
      <c r="K29" s="34"/>
      <c r="L29" s="89">
        <v>312408.5</v>
      </c>
      <c r="N29" s="74">
        <v>42139</v>
      </c>
      <c r="O29" s="126">
        <v>21096</v>
      </c>
      <c r="P29" s="70">
        <v>25879.4</v>
      </c>
      <c r="Q29" s="71">
        <v>42153</v>
      </c>
      <c r="R29" s="70">
        <v>25879.4</v>
      </c>
      <c r="S29" s="77">
        <f t="shared" si="0"/>
        <v>0</v>
      </c>
      <c r="V29" s="242"/>
      <c r="W29" s="213"/>
      <c r="X29" s="226"/>
      <c r="Y29" s="192" t="s">
        <v>297</v>
      </c>
      <c r="Z29" s="193">
        <v>59000</v>
      </c>
      <c r="AA29" s="230">
        <v>42130</v>
      </c>
      <c r="AB29" s="82">
        <v>42130</v>
      </c>
    </row>
    <row r="30" spans="1:28" ht="15" x14ac:dyDescent="0.25">
      <c r="B30" s="43">
        <v>42151</v>
      </c>
      <c r="C30" s="176">
        <v>3541</v>
      </c>
      <c r="D30" s="24" t="s">
        <v>104</v>
      </c>
      <c r="E30" s="225">
        <v>42151</v>
      </c>
      <c r="F30" s="28">
        <v>135919</v>
      </c>
      <c r="G30" s="23"/>
      <c r="H30" s="47">
        <v>42151</v>
      </c>
      <c r="I30" s="29">
        <v>50</v>
      </c>
      <c r="J30" s="50"/>
      <c r="K30" s="34"/>
      <c r="L30" s="89">
        <v>132328</v>
      </c>
      <c r="N30" s="74">
        <v>42139</v>
      </c>
      <c r="O30" s="126">
        <v>21136</v>
      </c>
      <c r="P30" s="70">
        <v>16434.599999999999</v>
      </c>
      <c r="Q30" s="71">
        <v>42153</v>
      </c>
      <c r="R30" s="70">
        <v>16434.599999999999</v>
      </c>
      <c r="S30" s="77">
        <f t="shared" si="0"/>
        <v>0</v>
      </c>
      <c r="V30" s="227"/>
      <c r="W30" s="213"/>
      <c r="X30" s="226"/>
      <c r="Y30" s="251" t="s">
        <v>297</v>
      </c>
      <c r="Z30" s="193">
        <v>21146</v>
      </c>
      <c r="AA30" s="230">
        <v>42132</v>
      </c>
      <c r="AB30" s="82">
        <v>42131</v>
      </c>
    </row>
    <row r="31" spans="1:28" ht="15" x14ac:dyDescent="0.25">
      <c r="B31" s="43">
        <v>42152</v>
      </c>
      <c r="C31" s="176">
        <v>0</v>
      </c>
      <c r="D31" s="24"/>
      <c r="E31" s="225">
        <v>42152</v>
      </c>
      <c r="F31" s="28">
        <v>149864</v>
      </c>
      <c r="G31" s="23"/>
      <c r="H31" s="47">
        <v>42152</v>
      </c>
      <c r="I31" s="29">
        <v>27</v>
      </c>
      <c r="J31" s="50"/>
      <c r="K31" s="34"/>
      <c r="L31" s="89">
        <v>149837</v>
      </c>
      <c r="N31" s="74">
        <v>42140</v>
      </c>
      <c r="O31" s="126">
        <v>21225</v>
      </c>
      <c r="P31" s="70">
        <v>25797.3</v>
      </c>
      <c r="Q31" s="71">
        <v>42153</v>
      </c>
      <c r="R31" s="70">
        <v>25797.3</v>
      </c>
      <c r="S31" s="77">
        <f t="shared" si="0"/>
        <v>0</v>
      </c>
      <c r="V31" s="227"/>
      <c r="W31" s="213"/>
      <c r="X31" s="244"/>
      <c r="Y31" s="192" t="s">
        <v>297</v>
      </c>
      <c r="Z31" s="193">
        <v>50000</v>
      </c>
      <c r="AA31" s="230">
        <v>42132</v>
      </c>
      <c r="AB31" s="82">
        <v>42131</v>
      </c>
    </row>
    <row r="32" spans="1:28" ht="15" x14ac:dyDescent="0.25">
      <c r="B32" s="43">
        <v>42153</v>
      </c>
      <c r="C32" s="176">
        <v>0</v>
      </c>
      <c r="D32" s="25"/>
      <c r="E32" s="225">
        <v>42153</v>
      </c>
      <c r="F32" s="28">
        <v>167435.5</v>
      </c>
      <c r="G32" s="23"/>
      <c r="H32" s="47">
        <v>42153</v>
      </c>
      <c r="I32" s="29">
        <v>0</v>
      </c>
      <c r="J32" s="50"/>
      <c r="K32" s="34"/>
      <c r="L32" s="89">
        <v>167435.5</v>
      </c>
      <c r="N32" s="74">
        <v>42140</v>
      </c>
      <c r="O32" s="126">
        <v>21229</v>
      </c>
      <c r="P32" s="70">
        <v>19726</v>
      </c>
      <c r="Q32" s="71">
        <v>42153</v>
      </c>
      <c r="R32" s="70">
        <v>19726</v>
      </c>
      <c r="S32" s="77">
        <f t="shared" si="0"/>
        <v>0</v>
      </c>
      <c r="V32" s="226"/>
      <c r="W32" s="226"/>
      <c r="X32" s="226"/>
      <c r="Y32" s="251" t="s">
        <v>297</v>
      </c>
      <c r="Z32" s="193">
        <v>20000</v>
      </c>
      <c r="AA32" s="230">
        <v>42131</v>
      </c>
      <c r="AB32" s="82">
        <v>42131</v>
      </c>
    </row>
    <row r="33" spans="1:28" ht="15" x14ac:dyDescent="0.25">
      <c r="B33" s="43">
        <v>42154</v>
      </c>
      <c r="C33" s="176">
        <v>9024.1200000000008</v>
      </c>
      <c r="D33" s="24" t="s">
        <v>306</v>
      </c>
      <c r="E33" s="225">
        <v>42154</v>
      </c>
      <c r="F33" s="28">
        <v>126113</v>
      </c>
      <c r="G33" s="23"/>
      <c r="H33" s="47">
        <v>42154</v>
      </c>
      <c r="I33" s="29">
        <v>0</v>
      </c>
      <c r="J33" s="50"/>
      <c r="K33" s="34"/>
      <c r="L33" s="89">
        <v>117089</v>
      </c>
      <c r="N33" s="74">
        <v>42140</v>
      </c>
      <c r="O33" s="126">
        <v>21306</v>
      </c>
      <c r="P33" s="70">
        <v>246506.31</v>
      </c>
      <c r="Q33" s="71">
        <v>42153</v>
      </c>
      <c r="R33" s="70">
        <v>246506.31</v>
      </c>
      <c r="S33" s="77">
        <f t="shared" si="0"/>
        <v>0</v>
      </c>
      <c r="V33" s="226"/>
      <c r="W33" s="226"/>
      <c r="X33" s="226"/>
      <c r="Y33" s="192" t="s">
        <v>297</v>
      </c>
      <c r="Z33" s="193">
        <v>20000</v>
      </c>
      <c r="AA33" s="230">
        <v>42131</v>
      </c>
      <c r="AB33" s="82">
        <v>42131</v>
      </c>
    </row>
    <row r="34" spans="1:28" thickBot="1" x14ac:dyDescent="0.3">
      <c r="A34" s="13"/>
      <c r="B34" s="43">
        <v>42155</v>
      </c>
      <c r="C34" s="176">
        <v>4679</v>
      </c>
      <c r="D34" s="24" t="s">
        <v>307</v>
      </c>
      <c r="E34" s="225">
        <v>42155</v>
      </c>
      <c r="F34" s="28">
        <v>136703</v>
      </c>
      <c r="G34" s="23"/>
      <c r="H34" s="47">
        <v>42155</v>
      </c>
      <c r="I34" s="29">
        <v>0</v>
      </c>
      <c r="J34" s="50"/>
      <c r="K34" s="34"/>
      <c r="L34" s="89">
        <v>132024</v>
      </c>
      <c r="N34" s="74">
        <v>42141</v>
      </c>
      <c r="O34" s="126">
        <v>21349</v>
      </c>
      <c r="P34" s="70">
        <v>14612.7</v>
      </c>
      <c r="Q34" s="71">
        <v>42153</v>
      </c>
      <c r="R34" s="70">
        <v>14612.7</v>
      </c>
      <c r="S34" s="77">
        <f t="shared" si="0"/>
        <v>0</v>
      </c>
      <c r="V34" s="227"/>
      <c r="W34" s="213"/>
      <c r="X34" s="226"/>
      <c r="Y34" s="192" t="s">
        <v>297</v>
      </c>
      <c r="Z34" s="193">
        <v>20000</v>
      </c>
      <c r="AA34" s="230">
        <v>42131</v>
      </c>
      <c r="AB34" s="82">
        <v>42131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42142</v>
      </c>
      <c r="O35" s="126">
        <v>21388</v>
      </c>
      <c r="P35" s="70">
        <v>14554.3</v>
      </c>
      <c r="Q35" s="71">
        <v>42153</v>
      </c>
      <c r="R35" s="70">
        <v>14554.3</v>
      </c>
      <c r="S35" s="77">
        <f t="shared" si="0"/>
        <v>0</v>
      </c>
      <c r="V35" s="227"/>
      <c r="W35" s="213"/>
      <c r="X35" s="226"/>
      <c r="Y35" s="192" t="s">
        <v>297</v>
      </c>
      <c r="Z35" s="193">
        <v>20000</v>
      </c>
      <c r="AA35" s="230">
        <v>42131</v>
      </c>
      <c r="AB35" s="82">
        <v>42131</v>
      </c>
    </row>
    <row r="36" spans="1:28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42142</v>
      </c>
      <c r="O36" s="126">
        <v>21413</v>
      </c>
      <c r="P36" s="70">
        <v>73857.75</v>
      </c>
      <c r="Q36" s="71">
        <v>42153</v>
      </c>
      <c r="R36" s="70">
        <v>73857.75</v>
      </c>
      <c r="S36" s="77">
        <f t="shared" si="0"/>
        <v>0</v>
      </c>
      <c r="V36" s="183"/>
      <c r="W36" s="163"/>
      <c r="X36" s="163"/>
      <c r="Y36" s="321"/>
      <c r="Z36" s="138">
        <v>0</v>
      </c>
      <c r="AA36" s="232"/>
    </row>
    <row r="37" spans="1:28" x14ac:dyDescent="0.25">
      <c r="B37" s="5" t="s">
        <v>1</v>
      </c>
      <c r="C37" s="179">
        <f>SUM(C4:C36)</f>
        <v>193703.78</v>
      </c>
      <c r="D37" s="1"/>
      <c r="E37" s="310" t="s">
        <v>1</v>
      </c>
      <c r="F37" s="7">
        <f>SUM(F4:F36)</f>
        <v>4463671.2</v>
      </c>
      <c r="H37" s="4" t="s">
        <v>1</v>
      </c>
      <c r="I37" s="3">
        <f>SUM(I4:I36)</f>
        <v>2802</v>
      </c>
      <c r="J37" s="3"/>
      <c r="K37" s="3">
        <f t="shared" ref="K37" si="1">SUM(K4:K36)</f>
        <v>87208.76999999999</v>
      </c>
      <c r="L37" s="67">
        <f>SUM(L4:L36)</f>
        <v>4275243.5</v>
      </c>
      <c r="N37" s="74">
        <v>42143</v>
      </c>
      <c r="O37" s="126">
        <v>21539</v>
      </c>
      <c r="P37" s="70">
        <v>21928.799999999999</v>
      </c>
      <c r="Q37" s="71">
        <v>42153</v>
      </c>
      <c r="R37" s="70">
        <v>21928.799999999999</v>
      </c>
      <c r="S37" s="77">
        <f t="shared" si="0"/>
        <v>0</v>
      </c>
      <c r="V37" s="197" t="s">
        <v>153</v>
      </c>
      <c r="W37" s="198">
        <f>SUM(W5:W36)</f>
        <v>934555.49999999988</v>
      </c>
      <c r="X37" s="271"/>
      <c r="Y37" s="199" t="s">
        <v>153</v>
      </c>
      <c r="Z37" s="200">
        <f>SUM(Z5:Z36)</f>
        <v>934555.5</v>
      </c>
      <c r="AA37" s="229"/>
    </row>
    <row r="38" spans="1:28" ht="15" x14ac:dyDescent="0.25">
      <c r="A38" s="421"/>
      <c r="B38" s="421"/>
      <c r="C38" s="88"/>
      <c r="I38" s="3"/>
      <c r="K38" s="3"/>
      <c r="N38" s="74">
        <v>42143</v>
      </c>
      <c r="O38" s="126">
        <v>21571</v>
      </c>
      <c r="P38" s="70">
        <v>4699</v>
      </c>
      <c r="Q38" s="71">
        <v>42153</v>
      </c>
      <c r="R38" s="70">
        <v>4699</v>
      </c>
      <c r="S38" s="77">
        <f t="shared" si="0"/>
        <v>0</v>
      </c>
    </row>
    <row r="39" spans="1:28" x14ac:dyDescent="0.25">
      <c r="A39" s="150"/>
      <c r="B39" s="36"/>
      <c r="C39" s="88"/>
      <c r="D39" s="8"/>
      <c r="E39" s="36"/>
      <c r="F39" s="36"/>
      <c r="H39" s="403" t="s">
        <v>7</v>
      </c>
      <c r="I39" s="404"/>
      <c r="J39" s="401">
        <f>I37+K37</f>
        <v>90010.76999999999</v>
      </c>
      <c r="K39" s="402"/>
      <c r="L39" s="90"/>
      <c r="N39" s="74">
        <v>42144</v>
      </c>
      <c r="O39" s="126">
        <v>21615</v>
      </c>
      <c r="P39" s="129">
        <v>20161.8</v>
      </c>
      <c r="Q39" s="71">
        <v>42153</v>
      </c>
      <c r="R39" s="129">
        <v>20161.8</v>
      </c>
      <c r="S39" s="77">
        <f t="shared" ref="S39:S63" si="2">P39-R39</f>
        <v>0</v>
      </c>
    </row>
    <row r="40" spans="1:28" ht="16.5" customHeight="1" thickBot="1" x14ac:dyDescent="0.3">
      <c r="A40" s="422"/>
      <c r="B40" s="422"/>
      <c r="C40" s="88"/>
      <c r="D40" s="408" t="s">
        <v>8</v>
      </c>
      <c r="E40" s="408"/>
      <c r="F40" s="17">
        <f>F37-J39-C37</f>
        <v>4179956.6500000008</v>
      </c>
      <c r="I40" s="14"/>
      <c r="N40" s="74">
        <v>42144</v>
      </c>
      <c r="O40" s="126">
        <v>21685</v>
      </c>
      <c r="P40" s="70">
        <v>318802.8</v>
      </c>
      <c r="Q40" s="71">
        <v>42153</v>
      </c>
      <c r="R40" s="70">
        <v>318802.8</v>
      </c>
      <c r="S40" s="77">
        <f t="shared" si="2"/>
        <v>0</v>
      </c>
    </row>
    <row r="41" spans="1:28" ht="19.5" thickBot="1" x14ac:dyDescent="0.35">
      <c r="A41" s="8"/>
      <c r="B41" s="36"/>
      <c r="C41" s="88"/>
      <c r="D41" s="8"/>
      <c r="E41" s="36"/>
      <c r="F41" s="17">
        <v>0</v>
      </c>
      <c r="N41" s="74">
        <v>42144</v>
      </c>
      <c r="O41" s="126">
        <v>21686</v>
      </c>
      <c r="P41" s="129">
        <v>210851.75</v>
      </c>
      <c r="Q41" s="71">
        <v>42153</v>
      </c>
      <c r="R41" s="129">
        <v>210851.75</v>
      </c>
      <c r="S41" s="77">
        <f t="shared" si="2"/>
        <v>0</v>
      </c>
      <c r="V41" s="435">
        <v>1</v>
      </c>
      <c r="W41" s="96" t="s">
        <v>124</v>
      </c>
      <c r="X41" s="96"/>
      <c r="Y41" s="97"/>
      <c r="Z41" s="295">
        <v>42153</v>
      </c>
      <c r="AA41" s="229"/>
    </row>
    <row r="42" spans="1:28" ht="16.5" thickBot="1" x14ac:dyDescent="0.3">
      <c r="E42" s="259" t="s">
        <v>146</v>
      </c>
      <c r="F42" s="15">
        <v>-3708643.37</v>
      </c>
      <c r="I42" s="19" t="s">
        <v>9</v>
      </c>
      <c r="J42" s="56"/>
      <c r="K42" s="15">
        <v>295319.14</v>
      </c>
      <c r="N42" s="74">
        <v>42145</v>
      </c>
      <c r="O42" s="126">
        <v>21723</v>
      </c>
      <c r="P42" s="70">
        <v>21672.6</v>
      </c>
      <c r="Q42" s="71">
        <v>42153</v>
      </c>
      <c r="R42" s="70">
        <v>21672.6</v>
      </c>
      <c r="S42" s="77">
        <f t="shared" si="2"/>
        <v>0</v>
      </c>
      <c r="V42" s="436"/>
      <c r="W42" s="100"/>
      <c r="X42" s="100"/>
      <c r="Y42" s="101"/>
      <c r="Z42" s="102"/>
      <c r="AA42" s="229"/>
    </row>
    <row r="43" spans="1:28" ht="16.5" thickTop="1" x14ac:dyDescent="0.25">
      <c r="E43" s="4" t="s">
        <v>10</v>
      </c>
      <c r="F43" s="3">
        <f>SUM(F40:F42)</f>
        <v>471313.28000000073</v>
      </c>
      <c r="K43" s="3">
        <f>F45+K42</f>
        <v>821706.42000000074</v>
      </c>
      <c r="N43" s="74">
        <v>42146</v>
      </c>
      <c r="O43" s="126">
        <v>21838</v>
      </c>
      <c r="P43" s="70">
        <v>2997.55</v>
      </c>
      <c r="Q43" s="71">
        <v>42153</v>
      </c>
      <c r="R43" s="70">
        <v>2997.55</v>
      </c>
      <c r="S43" s="77">
        <f t="shared" si="2"/>
        <v>0</v>
      </c>
      <c r="V43" s="104" t="s">
        <v>126</v>
      </c>
      <c r="W43" s="100" t="s">
        <v>127</v>
      </c>
      <c r="X43" s="100"/>
      <c r="Y43" s="101" t="s">
        <v>128</v>
      </c>
      <c r="Z43" s="102" t="s">
        <v>129</v>
      </c>
      <c r="AA43" s="229"/>
    </row>
    <row r="44" spans="1:28" ht="17.25" customHeight="1" thickBot="1" x14ac:dyDescent="0.3">
      <c r="D44" s="326" t="s">
        <v>31</v>
      </c>
      <c r="E44" s="326"/>
      <c r="F44" s="18">
        <v>55074</v>
      </c>
      <c r="I44" s="4" t="s">
        <v>2</v>
      </c>
      <c r="J44" s="327"/>
      <c r="K44" s="328">
        <f>-C3</f>
        <v>-556485.63</v>
      </c>
      <c r="N44" s="74">
        <v>42146</v>
      </c>
      <c r="O44" s="126">
        <v>21908</v>
      </c>
      <c r="P44" s="70">
        <v>4191</v>
      </c>
      <c r="Q44" s="71">
        <v>42153</v>
      </c>
      <c r="R44" s="70">
        <v>4191</v>
      </c>
      <c r="S44" s="77">
        <f t="shared" si="2"/>
        <v>0</v>
      </c>
      <c r="V44" s="105"/>
      <c r="W44" s="106"/>
      <c r="X44" s="106"/>
      <c r="Y44" s="186" t="s">
        <v>203</v>
      </c>
      <c r="Z44" s="187">
        <v>55000</v>
      </c>
      <c r="AA44" s="230">
        <v>42132</v>
      </c>
    </row>
    <row r="45" spans="1:28" ht="20.25" thickTop="1" thickBot="1" x14ac:dyDescent="0.35">
      <c r="E45" s="5" t="s">
        <v>11</v>
      </c>
      <c r="F45" s="6">
        <f>F44+F43</f>
        <v>526387.28000000073</v>
      </c>
      <c r="I45" s="405" t="s">
        <v>12</v>
      </c>
      <c r="J45" s="406"/>
      <c r="K45" s="93">
        <f>K43+K44</f>
        <v>265220.79000000074</v>
      </c>
      <c r="N45" s="74">
        <v>42147</v>
      </c>
      <c r="O45" s="126">
        <v>21976</v>
      </c>
      <c r="P45" s="70">
        <v>28084.2</v>
      </c>
      <c r="Q45" s="71">
        <v>42153</v>
      </c>
      <c r="R45" s="70">
        <v>28084.2</v>
      </c>
      <c r="S45" s="77">
        <f t="shared" si="2"/>
        <v>0</v>
      </c>
      <c r="V45" s="168"/>
      <c r="W45" s="169"/>
      <c r="X45" s="111"/>
      <c r="Y45" s="186" t="s">
        <v>203</v>
      </c>
      <c r="Z45" s="187">
        <v>18000</v>
      </c>
      <c r="AA45" s="230">
        <v>42132</v>
      </c>
    </row>
    <row r="46" spans="1:28" ht="16.5" thickTop="1" x14ac:dyDescent="0.25">
      <c r="N46" s="74">
        <v>42148</v>
      </c>
      <c r="O46" s="126">
        <v>22089</v>
      </c>
      <c r="P46" s="70">
        <v>9062.2000000000007</v>
      </c>
      <c r="Q46" s="71">
        <v>42153</v>
      </c>
      <c r="R46" s="70">
        <v>9062.2000000000007</v>
      </c>
      <c r="S46" s="77">
        <f t="shared" si="2"/>
        <v>0</v>
      </c>
      <c r="V46" s="126"/>
      <c r="W46" s="70"/>
      <c r="X46" s="111"/>
      <c r="Y46" s="186" t="s">
        <v>203</v>
      </c>
      <c r="Z46" s="187">
        <v>24987</v>
      </c>
      <c r="AA46" s="230">
        <v>42133</v>
      </c>
      <c r="AB46" s="82">
        <v>42132</v>
      </c>
    </row>
    <row r="47" spans="1:28" x14ac:dyDescent="0.25">
      <c r="N47" s="74">
        <v>42149</v>
      </c>
      <c r="O47" s="126">
        <v>22138</v>
      </c>
      <c r="P47" s="70">
        <v>12922.8</v>
      </c>
      <c r="Q47" s="71">
        <v>42153</v>
      </c>
      <c r="R47" s="70">
        <v>12922.8</v>
      </c>
      <c r="S47" s="77">
        <f t="shared" si="2"/>
        <v>0</v>
      </c>
      <c r="V47" s="126"/>
      <c r="W47" s="70"/>
      <c r="X47" s="111"/>
      <c r="Y47" s="186" t="s">
        <v>203</v>
      </c>
      <c r="Z47" s="187">
        <v>44000</v>
      </c>
      <c r="AA47" s="230">
        <v>42133</v>
      </c>
      <c r="AB47" s="82">
        <v>42132</v>
      </c>
    </row>
    <row r="48" spans="1:28" x14ac:dyDescent="0.25">
      <c r="N48" s="74">
        <v>42149</v>
      </c>
      <c r="O48" s="126">
        <v>22142</v>
      </c>
      <c r="P48" s="70">
        <v>3933.6</v>
      </c>
      <c r="Q48" s="71">
        <v>42153</v>
      </c>
      <c r="R48" s="70">
        <v>3933.6</v>
      </c>
      <c r="S48" s="77">
        <f t="shared" si="2"/>
        <v>0</v>
      </c>
      <c r="V48" s="126"/>
      <c r="W48" s="70"/>
      <c r="X48" s="111"/>
      <c r="Y48" s="186" t="s">
        <v>203</v>
      </c>
      <c r="Z48" s="187">
        <v>15000</v>
      </c>
      <c r="AA48" s="230">
        <v>42133</v>
      </c>
    </row>
    <row r="49" spans="8:28" customFormat="1" x14ac:dyDescent="0.25">
      <c r="N49" s="74">
        <v>42149</v>
      </c>
      <c r="O49" s="126">
        <v>22173</v>
      </c>
      <c r="P49" s="70">
        <v>3920.4</v>
      </c>
      <c r="Q49" s="71">
        <v>42153</v>
      </c>
      <c r="R49" s="70">
        <v>3920.4</v>
      </c>
      <c r="S49" s="77">
        <f t="shared" si="2"/>
        <v>0</v>
      </c>
      <c r="V49" s="126"/>
      <c r="W49" s="70"/>
      <c r="X49" s="190"/>
      <c r="Y49" s="186" t="s">
        <v>203</v>
      </c>
      <c r="Z49" s="187">
        <v>45000</v>
      </c>
      <c r="AA49" s="230">
        <v>42133</v>
      </c>
    </row>
    <row r="50" spans="8:28" customFormat="1" x14ac:dyDescent="0.25">
      <c r="N50" s="74">
        <v>42149</v>
      </c>
      <c r="O50" s="126">
        <v>22219</v>
      </c>
      <c r="P50" s="70">
        <v>108324.59</v>
      </c>
      <c r="Q50" s="336" t="s">
        <v>302</v>
      </c>
      <c r="R50" s="70">
        <f>2950+105374.59</f>
        <v>108324.59</v>
      </c>
      <c r="S50" s="77">
        <f t="shared" si="2"/>
        <v>0</v>
      </c>
      <c r="V50" s="126"/>
      <c r="W50" s="70"/>
      <c r="X50" s="226"/>
      <c r="Y50" s="186">
        <v>2996923</v>
      </c>
      <c r="Z50" s="187">
        <v>27543.5</v>
      </c>
      <c r="AA50" s="230">
        <v>42133</v>
      </c>
    </row>
    <row r="51" spans="8:28" customFormat="1" ht="15" x14ac:dyDescent="0.25">
      <c r="N51" s="74">
        <v>42150</v>
      </c>
      <c r="O51" s="126">
        <v>22254</v>
      </c>
      <c r="P51" s="70">
        <v>24441.3</v>
      </c>
      <c r="Q51" s="71">
        <v>42153</v>
      </c>
      <c r="R51" s="70">
        <v>24441.3</v>
      </c>
      <c r="S51" s="77">
        <f t="shared" si="2"/>
        <v>0</v>
      </c>
      <c r="V51" s="126"/>
      <c r="W51" s="70"/>
      <c r="X51" s="111"/>
      <c r="Y51" s="192">
        <v>2996925</v>
      </c>
      <c r="Z51" s="193">
        <v>50000</v>
      </c>
      <c r="AA51" s="230">
        <v>42133</v>
      </c>
    </row>
    <row r="52" spans="8:28" customFormat="1" ht="15" x14ac:dyDescent="0.25">
      <c r="H52" s="437"/>
      <c r="I52" s="437"/>
      <c r="J52" s="329"/>
      <c r="K52" s="330"/>
      <c r="N52" s="74">
        <v>42150</v>
      </c>
      <c r="O52" s="126">
        <v>22255</v>
      </c>
      <c r="P52" s="70">
        <v>6684.6</v>
      </c>
      <c r="Q52" s="71">
        <v>42153</v>
      </c>
      <c r="R52" s="70">
        <v>6684.6</v>
      </c>
      <c r="S52" s="77">
        <f t="shared" si="2"/>
        <v>0</v>
      </c>
      <c r="V52" s="126"/>
      <c r="W52" s="70"/>
      <c r="X52" s="111"/>
      <c r="Y52" s="192" t="s">
        <v>203</v>
      </c>
      <c r="Z52" s="193">
        <v>25670</v>
      </c>
      <c r="AA52" s="230">
        <v>42135</v>
      </c>
      <c r="AB52" s="82">
        <v>42134</v>
      </c>
    </row>
    <row r="53" spans="8:28" customFormat="1" ht="15" x14ac:dyDescent="0.25">
      <c r="H53" s="437"/>
      <c r="I53" s="437"/>
      <c r="J53" s="329"/>
      <c r="K53" s="330"/>
      <c r="N53" s="74">
        <v>42151</v>
      </c>
      <c r="O53" s="126">
        <v>22332</v>
      </c>
      <c r="P53" s="70">
        <v>25972.7</v>
      </c>
      <c r="Q53" s="71">
        <v>42153</v>
      </c>
      <c r="R53" s="70">
        <v>25972.7</v>
      </c>
      <c r="S53" s="77">
        <f t="shared" si="2"/>
        <v>0</v>
      </c>
      <c r="V53" s="126"/>
      <c r="W53" s="70"/>
      <c r="X53" s="111"/>
      <c r="Y53" s="192" t="s">
        <v>203</v>
      </c>
      <c r="Z53" s="193">
        <v>35000</v>
      </c>
      <c r="AA53" s="230">
        <v>42135</v>
      </c>
      <c r="AB53" s="82">
        <v>42134</v>
      </c>
    </row>
    <row r="54" spans="8:28" customFormat="1" ht="15" x14ac:dyDescent="0.25">
      <c r="N54" s="74">
        <v>42151</v>
      </c>
      <c r="O54" s="126">
        <v>22353</v>
      </c>
      <c r="P54" s="70">
        <v>256830.8</v>
      </c>
      <c r="Q54" s="146">
        <v>42171</v>
      </c>
      <c r="R54" s="274">
        <v>256830.8</v>
      </c>
      <c r="S54" s="77">
        <f t="shared" si="2"/>
        <v>0</v>
      </c>
      <c r="V54" s="126"/>
      <c r="W54" s="70"/>
      <c r="X54" s="111"/>
      <c r="Y54" s="192">
        <v>2996924</v>
      </c>
      <c r="Z54" s="193">
        <v>55000</v>
      </c>
      <c r="AA54" s="230">
        <v>42134</v>
      </c>
    </row>
    <row r="55" spans="8:28" customFormat="1" ht="15" x14ac:dyDescent="0.25">
      <c r="N55" s="74">
        <v>42151</v>
      </c>
      <c r="O55" s="126">
        <v>22357</v>
      </c>
      <c r="P55" s="70">
        <v>266021.84000000003</v>
      </c>
      <c r="Q55" s="146">
        <v>42171</v>
      </c>
      <c r="R55" s="274">
        <v>266021.84000000003</v>
      </c>
      <c r="S55" s="77">
        <f t="shared" si="2"/>
        <v>0</v>
      </c>
      <c r="V55" s="126"/>
      <c r="W55" s="70"/>
      <c r="X55" s="226"/>
      <c r="Y55" s="192" t="s">
        <v>203</v>
      </c>
      <c r="Z55" s="193">
        <v>26233.5</v>
      </c>
      <c r="AA55" s="230">
        <v>42136</v>
      </c>
      <c r="AB55" s="82">
        <v>42135</v>
      </c>
    </row>
    <row r="56" spans="8:28" customFormat="1" ht="15" x14ac:dyDescent="0.25">
      <c r="N56" s="74">
        <v>42151</v>
      </c>
      <c r="O56" s="126">
        <v>22413</v>
      </c>
      <c r="P56" s="70">
        <v>14033.6</v>
      </c>
      <c r="Q56" s="146">
        <v>42171</v>
      </c>
      <c r="R56" s="274">
        <v>14033.6</v>
      </c>
      <c r="S56" s="77">
        <f t="shared" si="2"/>
        <v>0</v>
      </c>
      <c r="V56" s="126"/>
      <c r="W56" s="70"/>
      <c r="X56" s="226"/>
      <c r="Y56" s="192" t="s">
        <v>203</v>
      </c>
      <c r="Z56" s="193">
        <v>35000</v>
      </c>
      <c r="AA56" s="230">
        <v>42136</v>
      </c>
      <c r="AB56" s="82">
        <v>42135</v>
      </c>
    </row>
    <row r="57" spans="8:28" customFormat="1" ht="15" x14ac:dyDescent="0.25">
      <c r="N57" s="74">
        <v>42151</v>
      </c>
      <c r="O57" s="126">
        <v>22420</v>
      </c>
      <c r="P57" s="70">
        <v>39440.550000000003</v>
      </c>
      <c r="Q57" s="149" t="s">
        <v>317</v>
      </c>
      <c r="R57" s="274">
        <f>2950+11897.89+24592.66</f>
        <v>39440.550000000003</v>
      </c>
      <c r="S57" s="77">
        <f t="shared" si="2"/>
        <v>0</v>
      </c>
      <c r="V57" s="126"/>
      <c r="W57" s="70"/>
      <c r="X57" s="226"/>
      <c r="Y57" s="192" t="s">
        <v>203</v>
      </c>
      <c r="Z57" s="193">
        <v>25000</v>
      </c>
      <c r="AA57" s="230">
        <v>42135</v>
      </c>
    </row>
    <row r="58" spans="8:28" customFormat="1" ht="15" x14ac:dyDescent="0.25">
      <c r="N58" s="74">
        <v>42152</v>
      </c>
      <c r="O58" s="126">
        <v>22431</v>
      </c>
      <c r="P58" s="70">
        <v>17250.599999999999</v>
      </c>
      <c r="Q58" s="146">
        <v>42171</v>
      </c>
      <c r="R58" s="274">
        <v>17250.599999999999</v>
      </c>
      <c r="S58" s="77">
        <f t="shared" si="2"/>
        <v>0</v>
      </c>
      <c r="V58" s="126"/>
      <c r="W58" s="70"/>
      <c r="X58" s="226"/>
      <c r="Y58" s="251" t="s">
        <v>203</v>
      </c>
      <c r="Z58" s="193">
        <v>35000</v>
      </c>
      <c r="AA58" s="230">
        <v>42135</v>
      </c>
    </row>
    <row r="59" spans="8:28" customFormat="1" ht="15" x14ac:dyDescent="0.25">
      <c r="N59" s="74">
        <v>42153</v>
      </c>
      <c r="O59" s="126">
        <v>22553</v>
      </c>
      <c r="P59" s="70">
        <v>18196.8</v>
      </c>
      <c r="Q59" s="146">
        <v>42171</v>
      </c>
      <c r="R59" s="274">
        <v>18196.8</v>
      </c>
      <c r="S59" s="77">
        <f t="shared" si="2"/>
        <v>0</v>
      </c>
      <c r="V59" s="126"/>
      <c r="W59" s="70"/>
      <c r="X59" s="226"/>
      <c r="Y59" s="192" t="s">
        <v>203</v>
      </c>
      <c r="Z59" s="193">
        <v>75000</v>
      </c>
      <c r="AA59" s="230">
        <v>42135</v>
      </c>
    </row>
    <row r="60" spans="8:28" customFormat="1" ht="15" x14ac:dyDescent="0.25">
      <c r="N60" s="74">
        <v>42154</v>
      </c>
      <c r="O60" s="126">
        <v>22678</v>
      </c>
      <c r="P60" s="70">
        <v>25728.400000000001</v>
      </c>
      <c r="Q60" s="146">
        <v>42171</v>
      </c>
      <c r="R60" s="274">
        <v>25728.400000000001</v>
      </c>
      <c r="S60" s="77">
        <f t="shared" si="2"/>
        <v>0</v>
      </c>
      <c r="V60" s="126"/>
      <c r="W60" s="70"/>
      <c r="X60" s="244"/>
      <c r="Y60" s="192" t="s">
        <v>203</v>
      </c>
      <c r="Z60" s="193">
        <v>24705</v>
      </c>
      <c r="AA60" s="230">
        <v>42137</v>
      </c>
      <c r="AB60" s="82">
        <v>42136</v>
      </c>
    </row>
    <row r="61" spans="8:28" customFormat="1" ht="15" x14ac:dyDescent="0.25">
      <c r="N61" s="74">
        <v>42154</v>
      </c>
      <c r="O61" s="126">
        <v>22748</v>
      </c>
      <c r="P61" s="70">
        <v>8673.6</v>
      </c>
      <c r="Q61" s="146">
        <v>42171</v>
      </c>
      <c r="R61" s="275">
        <v>8673.6</v>
      </c>
      <c r="S61" s="77">
        <f t="shared" si="2"/>
        <v>0</v>
      </c>
      <c r="V61" s="242"/>
      <c r="W61" s="213"/>
      <c r="X61" s="226"/>
      <c r="Y61" s="192" t="s">
        <v>203</v>
      </c>
      <c r="Z61" s="193">
        <v>50000</v>
      </c>
      <c r="AA61" s="230">
        <v>42137</v>
      </c>
      <c r="AB61" s="82">
        <v>42136</v>
      </c>
    </row>
    <row r="62" spans="8:28" customFormat="1" ht="15" x14ac:dyDescent="0.25">
      <c r="N62" s="74">
        <v>42154</v>
      </c>
      <c r="O62" s="126">
        <v>22764</v>
      </c>
      <c r="P62" s="70">
        <v>167643.5</v>
      </c>
      <c r="Q62" s="146">
        <v>42171</v>
      </c>
      <c r="R62" s="246">
        <v>167643.5</v>
      </c>
      <c r="S62" s="77">
        <f t="shared" si="2"/>
        <v>0</v>
      </c>
      <c r="V62" s="242"/>
      <c r="W62" s="213"/>
      <c r="X62" s="226"/>
      <c r="Y62" s="192" t="s">
        <v>203</v>
      </c>
      <c r="Z62" s="193">
        <v>28688</v>
      </c>
      <c r="AA62" s="230">
        <v>42138</v>
      </c>
      <c r="AB62" s="82">
        <v>42137</v>
      </c>
    </row>
    <row r="63" spans="8:28" customFormat="1" ht="15" x14ac:dyDescent="0.25">
      <c r="N63" s="74">
        <v>42155</v>
      </c>
      <c r="O63" s="126">
        <v>22817</v>
      </c>
      <c r="P63" s="70">
        <v>18679.8</v>
      </c>
      <c r="Q63" s="146">
        <v>42171</v>
      </c>
      <c r="R63" s="246">
        <v>18679.8</v>
      </c>
      <c r="S63" s="77">
        <f t="shared" si="2"/>
        <v>0</v>
      </c>
      <c r="V63" s="242"/>
      <c r="W63" s="213"/>
      <c r="X63" s="226"/>
      <c r="Y63" s="251" t="s">
        <v>203</v>
      </c>
      <c r="Z63" s="193">
        <v>26114.5</v>
      </c>
      <c r="AA63" s="230">
        <v>42139</v>
      </c>
      <c r="AB63" s="82">
        <v>42138</v>
      </c>
    </row>
    <row r="64" spans="8:28" customFormat="1" ht="15" x14ac:dyDescent="0.25">
      <c r="N64" s="74"/>
      <c r="O64" s="126"/>
      <c r="P64" s="70"/>
      <c r="Q64" s="131"/>
      <c r="R64" s="85"/>
      <c r="S64" s="77">
        <f t="shared" si="0"/>
        <v>0</v>
      </c>
      <c r="V64" s="242"/>
      <c r="W64" s="213"/>
      <c r="X64" s="226"/>
      <c r="Y64" s="192" t="s">
        <v>203</v>
      </c>
      <c r="Z64" s="193">
        <v>45000</v>
      </c>
      <c r="AA64" s="230">
        <v>42139</v>
      </c>
      <c r="AB64" s="82">
        <v>42138</v>
      </c>
    </row>
    <row r="65" spans="14:28" customFormat="1" ht="15" x14ac:dyDescent="0.25">
      <c r="N65" s="74"/>
      <c r="O65" s="126"/>
      <c r="P65" s="70"/>
      <c r="Q65" s="131"/>
      <c r="R65" s="85"/>
      <c r="S65" s="77">
        <f t="shared" si="0"/>
        <v>0</v>
      </c>
      <c r="V65" s="242"/>
      <c r="W65" s="213"/>
      <c r="X65" s="226"/>
      <c r="Y65" s="192" t="s">
        <v>203</v>
      </c>
      <c r="Z65" s="193">
        <v>25000</v>
      </c>
      <c r="AA65" s="230">
        <v>42139</v>
      </c>
      <c r="AB65" s="82">
        <v>42138</v>
      </c>
    </row>
    <row r="66" spans="14:28" customFormat="1" ht="15" x14ac:dyDescent="0.25"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26"/>
      <c r="Y66" s="251" t="s">
        <v>203</v>
      </c>
      <c r="Z66" s="193">
        <v>20000</v>
      </c>
      <c r="AA66" s="230">
        <v>42138</v>
      </c>
    </row>
    <row r="67" spans="14:28" customFormat="1" ht="15" x14ac:dyDescent="0.25"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44"/>
      <c r="Y67" s="251" t="s">
        <v>203</v>
      </c>
      <c r="Z67" s="193">
        <v>14621.5</v>
      </c>
      <c r="AA67" s="230">
        <v>42140</v>
      </c>
      <c r="AB67" s="82">
        <v>42139</v>
      </c>
    </row>
    <row r="68" spans="14:28" customFormat="1" ht="15" x14ac:dyDescent="0.25">
      <c r="N68" s="74"/>
      <c r="O68" s="126"/>
      <c r="P68" s="70"/>
      <c r="Q68" s="131"/>
      <c r="R68" s="85"/>
      <c r="S68" s="77">
        <f t="shared" ref="S68:S72" si="3">P68-R68</f>
        <v>0</v>
      </c>
      <c r="V68" s="242"/>
      <c r="W68" s="213"/>
      <c r="X68" s="226"/>
      <c r="Y68" s="192" t="s">
        <v>203</v>
      </c>
      <c r="Z68" s="193">
        <v>40000</v>
      </c>
      <c r="AA68" s="230">
        <v>42140</v>
      </c>
      <c r="AB68" s="82">
        <v>42139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3"/>
        <v>0</v>
      </c>
      <c r="V69" s="227"/>
      <c r="W69" s="213"/>
      <c r="X69" s="226"/>
      <c r="Y69" s="251" t="s">
        <v>203</v>
      </c>
      <c r="Z69" s="193">
        <v>20000</v>
      </c>
      <c r="AA69" s="230">
        <v>42140</v>
      </c>
      <c r="AB69" s="82">
        <v>42139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3"/>
        <v>0</v>
      </c>
      <c r="V70" s="227"/>
      <c r="W70" s="213"/>
      <c r="X70" s="244"/>
      <c r="Y70" s="192" t="s">
        <v>203</v>
      </c>
      <c r="Z70" s="193">
        <v>20000</v>
      </c>
      <c r="AA70" s="230">
        <v>42140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3"/>
        <v>0</v>
      </c>
      <c r="V71" s="226"/>
      <c r="W71" s="226"/>
      <c r="X71" s="226"/>
      <c r="Y71" s="251" t="s">
        <v>203</v>
      </c>
      <c r="Z71" s="193">
        <v>60000</v>
      </c>
      <c r="AA71" s="230">
        <v>42140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3"/>
        <v>0</v>
      </c>
      <c r="V72" s="226"/>
      <c r="W72" s="226"/>
      <c r="X72" s="226"/>
      <c r="Y72" s="192">
        <v>2996921</v>
      </c>
      <c r="Z72" s="193">
        <v>40000</v>
      </c>
      <c r="AA72" s="230">
        <v>42140</v>
      </c>
    </row>
    <row r="73" spans="14:28" customFormat="1" ht="16.5" thickTop="1" x14ac:dyDescent="0.25">
      <c r="P73" s="132">
        <f>SUM(P4:P72)</f>
        <v>3708643.3699999992</v>
      </c>
      <c r="Q73" s="132"/>
      <c r="R73" s="144">
        <f t="shared" ref="R73" si="4">SUM(R4:R72)</f>
        <v>3708643.3699999992</v>
      </c>
      <c r="S73" s="144">
        <f>SUM(S4:S72)</f>
        <v>0</v>
      </c>
      <c r="V73" s="227"/>
      <c r="W73" s="213"/>
      <c r="X73" s="226"/>
      <c r="Y73" s="192">
        <v>2996922</v>
      </c>
      <c r="Z73" s="193">
        <v>22331.5</v>
      </c>
      <c r="AA73" s="230">
        <v>42140</v>
      </c>
    </row>
    <row r="74" spans="14:28" customFormat="1" ht="15" x14ac:dyDescent="0.25">
      <c r="N74" s="8"/>
      <c r="O74" s="8"/>
      <c r="P74" s="8"/>
      <c r="Q74" s="8"/>
      <c r="R74" s="145"/>
      <c r="S74" s="145"/>
      <c r="T74" s="8"/>
      <c r="V74" s="227"/>
      <c r="W74" s="213"/>
      <c r="X74" s="226"/>
      <c r="Y74" s="296" t="s">
        <v>255</v>
      </c>
      <c r="Z74" s="193">
        <v>30331</v>
      </c>
      <c r="AA74" s="230">
        <v>42139</v>
      </c>
      <c r="AB74" s="82">
        <v>42140</v>
      </c>
    </row>
    <row r="75" spans="14:28" customFormat="1" x14ac:dyDescent="0.25">
      <c r="N75" s="79"/>
      <c r="O75" s="80"/>
      <c r="Q75" s="81"/>
      <c r="R75" s="315"/>
      <c r="S75" s="23"/>
      <c r="V75" s="121"/>
      <c r="W75" s="121"/>
      <c r="X75" s="121"/>
      <c r="Y75" s="121" t="s">
        <v>203</v>
      </c>
      <c r="Z75" s="118">
        <v>2417</v>
      </c>
      <c r="AA75" s="120">
        <v>42142</v>
      </c>
      <c r="AB75" s="82">
        <v>42141</v>
      </c>
    </row>
    <row r="76" spans="14:28" customFormat="1" x14ac:dyDescent="0.25">
      <c r="N76" s="79"/>
      <c r="O76" s="80"/>
      <c r="Q76" s="81"/>
      <c r="R76" s="315"/>
      <c r="S76" s="23"/>
      <c r="V76" s="121"/>
      <c r="W76" s="121"/>
      <c r="X76" s="121"/>
      <c r="Y76" s="121" t="s">
        <v>203</v>
      </c>
      <c r="Z76" s="118">
        <v>19976.5</v>
      </c>
      <c r="AA76" s="120">
        <v>42143</v>
      </c>
      <c r="AB76" s="82">
        <v>42142</v>
      </c>
    </row>
    <row r="77" spans="14:28" customFormat="1" x14ac:dyDescent="0.25">
      <c r="N77" s="79"/>
      <c r="O77" s="80"/>
      <c r="Q77" s="81"/>
      <c r="R77" s="315"/>
      <c r="S77" s="23"/>
      <c r="V77" s="121"/>
      <c r="W77" s="121"/>
      <c r="X77" s="121"/>
      <c r="Y77" s="121" t="s">
        <v>203</v>
      </c>
      <c r="Z77" s="118">
        <v>40000</v>
      </c>
      <c r="AA77" s="120">
        <v>42143</v>
      </c>
      <c r="AB77" s="82">
        <v>42142</v>
      </c>
    </row>
    <row r="78" spans="14:28" customFormat="1" x14ac:dyDescent="0.25">
      <c r="N78" s="79"/>
      <c r="O78" s="80"/>
      <c r="Q78" s="81"/>
      <c r="R78" s="315"/>
      <c r="S78" s="23"/>
      <c r="V78" s="121"/>
      <c r="W78" s="121"/>
      <c r="X78" s="121"/>
      <c r="Y78" s="121" t="s">
        <v>203</v>
      </c>
      <c r="Z78" s="118">
        <v>45000</v>
      </c>
      <c r="AA78" s="120">
        <v>42142</v>
      </c>
    </row>
    <row r="79" spans="14:28" customFormat="1" x14ac:dyDescent="0.25">
      <c r="N79" s="79"/>
      <c r="O79" s="80"/>
      <c r="Q79" s="81"/>
      <c r="R79" s="315"/>
      <c r="S79" s="23"/>
      <c r="V79" s="121"/>
      <c r="W79" s="121"/>
      <c r="X79" s="121"/>
      <c r="Y79" s="121" t="s">
        <v>203</v>
      </c>
      <c r="Z79" s="118">
        <v>20000</v>
      </c>
      <c r="AA79" s="120">
        <v>42142</v>
      </c>
    </row>
    <row r="80" spans="14:28" customFormat="1" x14ac:dyDescent="0.25">
      <c r="N80" s="79"/>
      <c r="O80" s="80"/>
      <c r="Q80" s="81"/>
      <c r="R80" s="315"/>
      <c r="S80" s="23"/>
      <c r="V80" s="121"/>
      <c r="W80" s="121"/>
      <c r="X80" s="121"/>
      <c r="Y80" s="121" t="s">
        <v>203</v>
      </c>
      <c r="Z80" s="118">
        <v>54698</v>
      </c>
      <c r="AA80" s="120">
        <v>42144</v>
      </c>
      <c r="AB80" s="82">
        <v>42143</v>
      </c>
    </row>
    <row r="81" spans="2:28" ht="15" x14ac:dyDescent="0.25">
      <c r="B81"/>
      <c r="C81"/>
      <c r="E81"/>
      <c r="F81"/>
      <c r="H81"/>
      <c r="I81"/>
      <c r="J81"/>
      <c r="K81"/>
      <c r="L81"/>
      <c r="N81"/>
      <c r="O81"/>
      <c r="Q81"/>
      <c r="R81" s="23"/>
      <c r="V81" s="121"/>
      <c r="W81" s="121"/>
      <c r="X81" s="121"/>
      <c r="Y81" s="121" t="s">
        <v>203</v>
      </c>
      <c r="Z81" s="118">
        <v>21556</v>
      </c>
      <c r="AA81" s="120">
        <v>42145</v>
      </c>
      <c r="AB81" s="82">
        <v>42144</v>
      </c>
    </row>
    <row r="82" spans="2:28" ht="15" x14ac:dyDescent="0.25">
      <c r="B82"/>
      <c r="C82"/>
      <c r="E82"/>
      <c r="F82"/>
      <c r="H82"/>
      <c r="I82"/>
      <c r="J82"/>
      <c r="K82"/>
      <c r="L82"/>
      <c r="N82"/>
      <c r="O82"/>
      <c r="Q82"/>
      <c r="R82" s="23"/>
      <c r="V82" s="121"/>
      <c r="W82" s="121"/>
      <c r="X82" s="121"/>
      <c r="Y82" s="121" t="s">
        <v>203</v>
      </c>
      <c r="Z82" s="118">
        <v>41000</v>
      </c>
      <c r="AA82" s="120">
        <v>42145</v>
      </c>
      <c r="AB82" s="82">
        <v>42144</v>
      </c>
    </row>
    <row r="83" spans="2:28" ht="15" x14ac:dyDescent="0.25">
      <c r="B83"/>
      <c r="C83"/>
      <c r="E83"/>
      <c r="F83"/>
      <c r="H83"/>
      <c r="I83"/>
      <c r="J83"/>
      <c r="K83"/>
      <c r="L83"/>
      <c r="N83"/>
      <c r="O83"/>
      <c r="Q83"/>
      <c r="R83" s="23"/>
      <c r="V83" s="121"/>
      <c r="W83" s="121"/>
      <c r="X83" s="121"/>
      <c r="Y83" s="121" t="s">
        <v>203</v>
      </c>
      <c r="Z83" s="118">
        <v>25000</v>
      </c>
      <c r="AA83" s="120">
        <v>42145</v>
      </c>
      <c r="AB83" s="82">
        <v>42144</v>
      </c>
    </row>
    <row r="84" spans="2:28" ht="15" x14ac:dyDescent="0.25">
      <c r="B84"/>
      <c r="C84"/>
      <c r="E84"/>
      <c r="F84"/>
      <c r="H84"/>
      <c r="I84"/>
      <c r="J84"/>
      <c r="K84"/>
      <c r="L84"/>
      <c r="N84"/>
      <c r="O84"/>
      <c r="Q84"/>
      <c r="R84" s="23"/>
      <c r="V84" s="121"/>
      <c r="W84" s="121"/>
      <c r="X84" s="121"/>
      <c r="Y84" s="121" t="s">
        <v>203</v>
      </c>
      <c r="Z84" s="118">
        <v>20000</v>
      </c>
      <c r="AA84" s="120">
        <v>42144</v>
      </c>
    </row>
    <row r="85" spans="2:28" ht="16.5" thickBot="1" x14ac:dyDescent="0.3">
      <c r="U85" s="8"/>
      <c r="V85" s="183"/>
      <c r="W85" s="163"/>
      <c r="X85" s="163"/>
      <c r="Y85" s="322"/>
      <c r="Z85" s="138">
        <v>0</v>
      </c>
      <c r="AA85" s="232"/>
    </row>
    <row r="86" spans="2:28" x14ac:dyDescent="0.25">
      <c r="U86" s="8"/>
      <c r="V86" s="197" t="s">
        <v>153</v>
      </c>
      <c r="W86" s="198">
        <f>SUM(W44:W85)</f>
        <v>0</v>
      </c>
      <c r="X86" s="271"/>
      <c r="Y86" s="199" t="s">
        <v>153</v>
      </c>
      <c r="Z86" s="200">
        <f>SUM(Z44:Z85)</f>
        <v>1347873</v>
      </c>
      <c r="AA86" s="229"/>
    </row>
    <row r="88" spans="2:28" ht="16.5" thickBot="1" x14ac:dyDescent="0.3"/>
    <row r="89" spans="2:28" ht="19.5" thickBot="1" x14ac:dyDescent="0.35">
      <c r="V89" s="433">
        <v>2</v>
      </c>
      <c r="W89" s="96" t="s">
        <v>124</v>
      </c>
      <c r="X89" s="96"/>
      <c r="Y89" s="97"/>
      <c r="Z89" s="295">
        <v>42153</v>
      </c>
      <c r="AA89" s="229"/>
    </row>
    <row r="90" spans="2:28" ht="16.5" thickBot="1" x14ac:dyDescent="0.3">
      <c r="B90"/>
      <c r="C90"/>
      <c r="E90"/>
      <c r="F90"/>
      <c r="H90"/>
      <c r="I90"/>
      <c r="J90"/>
      <c r="K90"/>
      <c r="L90"/>
      <c r="N90"/>
      <c r="O90"/>
      <c r="Q90"/>
      <c r="R90" s="23"/>
      <c r="V90" s="434"/>
      <c r="W90" s="100"/>
      <c r="X90" s="100"/>
      <c r="Y90" s="101"/>
      <c r="Z90" s="102"/>
      <c r="AA90" s="229"/>
    </row>
    <row r="91" spans="2:28" x14ac:dyDescent="0.25">
      <c r="B91"/>
      <c r="C91"/>
      <c r="E91"/>
      <c r="F91"/>
      <c r="H91"/>
      <c r="I91"/>
      <c r="J91"/>
      <c r="K91"/>
      <c r="L91"/>
      <c r="N91"/>
      <c r="O91"/>
      <c r="Q91"/>
      <c r="R91" s="23"/>
      <c r="V91" s="104" t="s">
        <v>126</v>
      </c>
      <c r="W91" s="100" t="s">
        <v>127</v>
      </c>
      <c r="X91" s="100"/>
      <c r="Y91" s="101" t="s">
        <v>128</v>
      </c>
      <c r="Z91" s="102" t="s">
        <v>129</v>
      </c>
      <c r="AA91" s="229"/>
    </row>
    <row r="92" spans="2:28" x14ac:dyDescent="0.25">
      <c r="B92"/>
      <c r="C92"/>
      <c r="E92"/>
      <c r="F92"/>
      <c r="H92"/>
      <c r="I92"/>
      <c r="J92"/>
      <c r="K92"/>
      <c r="L92"/>
      <c r="N92"/>
      <c r="O92"/>
      <c r="Q92"/>
      <c r="R92" s="23"/>
      <c r="V92" s="105">
        <v>20690</v>
      </c>
      <c r="W92" s="106">
        <v>41624.620000000003</v>
      </c>
      <c r="X92" s="106"/>
      <c r="Y92" s="121" t="s">
        <v>203</v>
      </c>
      <c r="Z92" s="118">
        <v>8431</v>
      </c>
      <c r="AA92" s="120">
        <v>42146</v>
      </c>
      <c r="AB92" s="82">
        <v>42145</v>
      </c>
    </row>
    <row r="93" spans="2:28" ht="15" x14ac:dyDescent="0.25">
      <c r="B93"/>
      <c r="C93"/>
      <c r="E93"/>
      <c r="F93"/>
      <c r="H93"/>
      <c r="I93"/>
      <c r="J93"/>
      <c r="K93"/>
      <c r="L93"/>
      <c r="N93"/>
      <c r="O93"/>
      <c r="Q93"/>
      <c r="R93" s="23"/>
      <c r="V93" s="126">
        <v>20773</v>
      </c>
      <c r="W93" s="70">
        <v>22361.62</v>
      </c>
      <c r="X93" s="111"/>
      <c r="Y93" s="121" t="s">
        <v>203</v>
      </c>
      <c r="Z93" s="118">
        <v>20000</v>
      </c>
      <c r="AA93" s="120">
        <v>42145</v>
      </c>
      <c r="AB93" s="82"/>
    </row>
    <row r="94" spans="2:28" ht="15" x14ac:dyDescent="0.25">
      <c r="B94"/>
      <c r="C94"/>
      <c r="E94"/>
      <c r="F94"/>
      <c r="H94"/>
      <c r="I94"/>
      <c r="J94"/>
      <c r="K94"/>
      <c r="L94"/>
      <c r="N94"/>
      <c r="O94"/>
      <c r="Q94"/>
      <c r="R94" s="23"/>
      <c r="V94" s="126">
        <v>20794</v>
      </c>
      <c r="W94" s="70">
        <v>17851.400000000001</v>
      </c>
      <c r="X94" s="111"/>
      <c r="Y94" s="121" t="s">
        <v>203</v>
      </c>
      <c r="Z94" s="118">
        <v>25000</v>
      </c>
      <c r="AA94" s="120">
        <v>42146</v>
      </c>
      <c r="AB94" s="82">
        <v>42145</v>
      </c>
    </row>
    <row r="95" spans="2:28" ht="15" x14ac:dyDescent="0.25">
      <c r="B95"/>
      <c r="C95"/>
      <c r="E95"/>
      <c r="F95"/>
      <c r="H95"/>
      <c r="I95"/>
      <c r="J95"/>
      <c r="K95"/>
      <c r="L95"/>
      <c r="N95"/>
      <c r="O95"/>
      <c r="Q95"/>
      <c r="R95" s="23"/>
      <c r="V95" s="126">
        <v>20801</v>
      </c>
      <c r="W95" s="70">
        <v>26809.47</v>
      </c>
      <c r="X95" s="111"/>
      <c r="Y95" s="121" t="s">
        <v>203</v>
      </c>
      <c r="Z95" s="118">
        <v>62000</v>
      </c>
      <c r="AA95" s="120">
        <v>42146</v>
      </c>
    </row>
    <row r="96" spans="2:28" ht="15" x14ac:dyDescent="0.25">
      <c r="B96"/>
      <c r="C96"/>
      <c r="E96"/>
      <c r="F96"/>
      <c r="H96"/>
      <c r="I96"/>
      <c r="J96"/>
      <c r="K96"/>
      <c r="L96"/>
      <c r="N96"/>
      <c r="O96"/>
      <c r="Q96"/>
      <c r="R96" s="23"/>
      <c r="V96" s="126">
        <v>20865</v>
      </c>
      <c r="W96" s="70">
        <v>139407.93</v>
      </c>
      <c r="X96" s="111"/>
      <c r="Y96" s="121" t="s">
        <v>203</v>
      </c>
      <c r="Z96" s="118">
        <v>35000</v>
      </c>
      <c r="AA96" s="120">
        <v>42145</v>
      </c>
    </row>
    <row r="97" spans="2:28" x14ac:dyDescent="0.25">
      <c r="B97"/>
      <c r="C97"/>
      <c r="E97"/>
      <c r="F97"/>
      <c r="H97"/>
      <c r="I97"/>
      <c r="J97"/>
      <c r="K97"/>
      <c r="L97"/>
      <c r="N97"/>
      <c r="O97"/>
      <c r="Q97"/>
      <c r="R97" s="23"/>
      <c r="V97" s="126">
        <v>20875</v>
      </c>
      <c r="W97" s="70">
        <v>24013.4</v>
      </c>
      <c r="X97" s="190"/>
      <c r="Y97" s="186" t="s">
        <v>203</v>
      </c>
      <c r="Z97" s="187">
        <v>24161.5</v>
      </c>
      <c r="AA97" s="230">
        <v>42147</v>
      </c>
      <c r="AB97" s="82">
        <v>42146</v>
      </c>
    </row>
    <row r="98" spans="2:28" x14ac:dyDescent="0.25">
      <c r="B98"/>
      <c r="C98"/>
      <c r="E98"/>
      <c r="F98"/>
      <c r="H98"/>
      <c r="I98"/>
      <c r="J98"/>
      <c r="K98"/>
      <c r="L98"/>
      <c r="N98"/>
      <c r="O98"/>
      <c r="Q98"/>
      <c r="R98" s="23"/>
      <c r="V98" s="126">
        <v>20937</v>
      </c>
      <c r="W98" s="70">
        <v>38147.26</v>
      </c>
      <c r="X98" s="226"/>
      <c r="Y98" s="186" t="s">
        <v>203</v>
      </c>
      <c r="Z98" s="187">
        <v>35000</v>
      </c>
      <c r="AA98" s="230">
        <v>42147</v>
      </c>
      <c r="AB98" s="82">
        <v>42146</v>
      </c>
    </row>
    <row r="99" spans="2:28" ht="15" x14ac:dyDescent="0.25">
      <c r="B99"/>
      <c r="C99"/>
      <c r="E99"/>
      <c r="F99"/>
      <c r="H99"/>
      <c r="I99"/>
      <c r="J99"/>
      <c r="K99"/>
      <c r="L99"/>
      <c r="N99"/>
      <c r="O99"/>
      <c r="Q99"/>
      <c r="R99" s="23"/>
      <c r="V99" s="126">
        <v>20939</v>
      </c>
      <c r="W99" s="129">
        <v>405306.8</v>
      </c>
      <c r="X99" s="111"/>
      <c r="Y99" s="192" t="s">
        <v>203</v>
      </c>
      <c r="Z99" s="193">
        <v>37000</v>
      </c>
      <c r="AA99" s="230">
        <v>42147</v>
      </c>
      <c r="AB99" s="82">
        <v>42146</v>
      </c>
    </row>
    <row r="100" spans="2:28" ht="15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 s="23"/>
      <c r="V100" s="126">
        <v>20940</v>
      </c>
      <c r="W100" s="70">
        <v>115623.46</v>
      </c>
      <c r="X100" s="111"/>
      <c r="Y100" s="192" t="s">
        <v>203</v>
      </c>
      <c r="Z100" s="193">
        <v>40000</v>
      </c>
      <c r="AA100" s="230">
        <v>42147</v>
      </c>
      <c r="AB100" s="82">
        <v>42146</v>
      </c>
    </row>
    <row r="101" spans="2:28" ht="15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 s="23"/>
      <c r="V101" s="126">
        <v>20965</v>
      </c>
      <c r="W101" s="70">
        <v>7401.6</v>
      </c>
      <c r="X101" s="111"/>
      <c r="Y101" s="192" t="s">
        <v>203</v>
      </c>
      <c r="Z101" s="193">
        <v>15000</v>
      </c>
      <c r="AA101" s="230">
        <v>42146</v>
      </c>
    </row>
    <row r="102" spans="2:28" ht="15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 s="23"/>
      <c r="V102" s="126">
        <v>21096</v>
      </c>
      <c r="W102" s="70">
        <v>25879.4</v>
      </c>
      <c r="X102" s="111"/>
      <c r="Y102" s="192" t="s">
        <v>203</v>
      </c>
      <c r="Z102" s="193">
        <v>17000</v>
      </c>
      <c r="AA102" s="230">
        <v>42146</v>
      </c>
    </row>
    <row r="103" spans="2:28" ht="15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 s="23"/>
      <c r="V103" s="126">
        <v>21136</v>
      </c>
      <c r="W103" s="70">
        <v>16434.599999999999</v>
      </c>
      <c r="X103" s="226"/>
      <c r="Y103" s="192" t="s">
        <v>151</v>
      </c>
      <c r="Z103" s="193">
        <v>50000</v>
      </c>
      <c r="AA103" s="230">
        <v>42136</v>
      </c>
    </row>
    <row r="104" spans="2:28" ht="15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 s="23"/>
      <c r="V104" s="126">
        <v>21225</v>
      </c>
      <c r="W104" s="70">
        <v>25797.3</v>
      </c>
      <c r="X104" s="226"/>
      <c r="Y104" s="192" t="s">
        <v>151</v>
      </c>
      <c r="Z104" s="193">
        <v>50000</v>
      </c>
      <c r="AA104" s="230">
        <v>42137</v>
      </c>
    </row>
    <row r="105" spans="2:28" ht="15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 s="23"/>
      <c r="V105" s="126">
        <v>21229</v>
      </c>
      <c r="W105" s="70">
        <v>19726</v>
      </c>
      <c r="X105" s="226"/>
      <c r="Y105" s="192" t="s">
        <v>151</v>
      </c>
      <c r="Z105" s="193">
        <v>50000</v>
      </c>
      <c r="AA105" s="230">
        <v>42138</v>
      </c>
    </row>
    <row r="106" spans="2:28" ht="15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 s="23"/>
      <c r="V106" s="126">
        <v>21306</v>
      </c>
      <c r="W106" s="70">
        <v>246506.31</v>
      </c>
      <c r="X106" s="226"/>
      <c r="Y106" s="251" t="s">
        <v>151</v>
      </c>
      <c r="Z106" s="193">
        <v>50000</v>
      </c>
      <c r="AA106" s="230">
        <v>42139</v>
      </c>
    </row>
    <row r="107" spans="2:28" ht="15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 s="23"/>
      <c r="V107" s="126">
        <v>21349</v>
      </c>
      <c r="W107" s="70">
        <v>14612.7</v>
      </c>
      <c r="X107" s="226"/>
      <c r="Y107" s="192" t="s">
        <v>151</v>
      </c>
      <c r="Z107" s="193">
        <v>50000</v>
      </c>
      <c r="AA107" s="230">
        <v>42140</v>
      </c>
    </row>
    <row r="108" spans="2:28" ht="15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 s="23"/>
      <c r="V108" s="126">
        <v>21388</v>
      </c>
      <c r="W108" s="70">
        <v>14554.3</v>
      </c>
      <c r="X108" s="244"/>
      <c r="Y108" s="192" t="s">
        <v>151</v>
      </c>
      <c r="Z108" s="193">
        <v>50000</v>
      </c>
      <c r="AA108" s="230">
        <v>42141</v>
      </c>
    </row>
    <row r="109" spans="2:28" ht="15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 s="23"/>
      <c r="V109" s="126">
        <v>21413</v>
      </c>
      <c r="W109" s="70">
        <v>73857.75</v>
      </c>
      <c r="X109" s="226"/>
      <c r="Y109" s="192" t="s">
        <v>151</v>
      </c>
      <c r="Z109" s="193">
        <v>50000</v>
      </c>
      <c r="AA109" s="230">
        <v>42142</v>
      </c>
    </row>
    <row r="110" spans="2:28" ht="15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 s="23"/>
      <c r="V110" s="126">
        <v>21539</v>
      </c>
      <c r="W110" s="70">
        <v>21928.799999999999</v>
      </c>
      <c r="X110" s="226"/>
      <c r="Y110" s="192" t="s">
        <v>151</v>
      </c>
      <c r="Z110" s="193">
        <v>50000</v>
      </c>
      <c r="AA110" s="230">
        <v>42143</v>
      </c>
    </row>
    <row r="111" spans="2:28" ht="15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 s="23"/>
      <c r="V111" s="126">
        <v>21571</v>
      </c>
      <c r="W111" s="70">
        <v>4699</v>
      </c>
      <c r="X111" s="226"/>
      <c r="Y111" s="251" t="s">
        <v>151</v>
      </c>
      <c r="Z111" s="193">
        <v>50000</v>
      </c>
      <c r="AA111" s="230">
        <v>42144</v>
      </c>
    </row>
    <row r="112" spans="2:28" ht="15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 s="23"/>
      <c r="V112" s="126">
        <v>21615</v>
      </c>
      <c r="W112" s="129">
        <v>20161.8</v>
      </c>
      <c r="X112" s="226"/>
      <c r="Y112" s="251"/>
      <c r="Z112" s="193"/>
      <c r="AA112" s="230"/>
    </row>
    <row r="113" spans="1:27" ht="15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 s="23"/>
      <c r="V113" s="126">
        <v>21685</v>
      </c>
      <c r="W113" s="70">
        <v>318802.8</v>
      </c>
      <c r="X113" s="226"/>
      <c r="Y113" s="251"/>
      <c r="Z113" s="193"/>
      <c r="AA113" s="230"/>
    </row>
    <row r="114" spans="1:27" ht="15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 s="23"/>
      <c r="V114" s="126">
        <v>21686</v>
      </c>
      <c r="W114" s="129">
        <v>210851.75</v>
      </c>
      <c r="X114" s="226"/>
      <c r="Y114" s="251"/>
      <c r="Z114" s="193"/>
      <c r="AA114" s="230"/>
    </row>
    <row r="115" spans="1:27" ht="15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 s="23"/>
      <c r="V115" s="126">
        <v>21723</v>
      </c>
      <c r="W115" s="70">
        <v>21672.6</v>
      </c>
      <c r="X115" s="226"/>
      <c r="Y115" s="251"/>
      <c r="Z115" s="193"/>
      <c r="AA115" s="230"/>
    </row>
    <row r="116" spans="1:27" ht="15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 s="23"/>
      <c r="V116" s="126">
        <v>21838</v>
      </c>
      <c r="W116" s="70">
        <v>2997.55</v>
      </c>
      <c r="X116" s="226"/>
      <c r="Y116" s="251"/>
      <c r="Z116" s="193"/>
      <c r="AA116" s="230"/>
    </row>
    <row r="117" spans="1:27" ht="15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 s="23"/>
      <c r="V117" s="126">
        <v>21908</v>
      </c>
      <c r="W117" s="70">
        <v>4191</v>
      </c>
      <c r="X117" s="226"/>
      <c r="Y117" s="251"/>
      <c r="Z117" s="193"/>
      <c r="AA117" s="230"/>
    </row>
    <row r="118" spans="1:27" ht="15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 s="23"/>
      <c r="V118" s="126">
        <v>21976</v>
      </c>
      <c r="W118" s="70">
        <v>28084.2</v>
      </c>
      <c r="X118" s="226"/>
      <c r="Y118" s="251"/>
      <c r="Z118" s="193"/>
      <c r="AA118" s="230"/>
    </row>
    <row r="119" spans="1:27" ht="15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 s="23"/>
      <c r="V119" s="126">
        <v>22089</v>
      </c>
      <c r="W119" s="70">
        <v>9062.2000000000007</v>
      </c>
      <c r="X119" s="226"/>
      <c r="Y119" s="251"/>
      <c r="Z119" s="193"/>
      <c r="AA119" s="230"/>
    </row>
    <row r="120" spans="1:27" ht="15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 s="23"/>
      <c r="V120" s="126">
        <v>22138</v>
      </c>
      <c r="W120" s="70">
        <v>12922.8</v>
      </c>
      <c r="X120" s="226"/>
      <c r="Y120" s="251"/>
      <c r="Z120" s="193"/>
      <c r="AA120" s="230"/>
    </row>
    <row r="121" spans="1:27" ht="15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 s="23"/>
      <c r="V121" s="126">
        <v>22142</v>
      </c>
      <c r="W121" s="70">
        <v>3933.6</v>
      </c>
      <c r="X121" s="226"/>
      <c r="Y121" s="251"/>
      <c r="Z121" s="193"/>
      <c r="AA121" s="230"/>
    </row>
    <row r="122" spans="1:27" ht="15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 s="23"/>
      <c r="V122" s="126">
        <v>22173</v>
      </c>
      <c r="W122" s="70">
        <v>3920.4</v>
      </c>
      <c r="X122" s="226"/>
      <c r="Y122" s="251"/>
      <c r="Z122" s="193"/>
      <c r="AA122" s="230"/>
    </row>
    <row r="123" spans="1:27" ht="15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 s="23"/>
      <c r="V123" s="126">
        <v>22219</v>
      </c>
      <c r="W123" s="70">
        <v>105374.59</v>
      </c>
      <c r="X123" s="213"/>
      <c r="Y123" s="251"/>
      <c r="Z123" s="193"/>
      <c r="AA123" s="230"/>
    </row>
    <row r="124" spans="1:27" ht="15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 s="23"/>
      <c r="V124" s="126">
        <v>22254</v>
      </c>
      <c r="W124" s="70">
        <v>24441.3</v>
      </c>
      <c r="X124" s="226"/>
      <c r="Y124" s="251"/>
      <c r="Z124" s="193"/>
      <c r="AA124" s="230"/>
    </row>
    <row r="125" spans="1:27" ht="15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 s="23"/>
      <c r="V125" s="126">
        <v>22255</v>
      </c>
      <c r="W125" s="70">
        <v>6684.6</v>
      </c>
      <c r="X125" s="226"/>
      <c r="Y125" s="251"/>
      <c r="Z125" s="193"/>
      <c r="AA125" s="230"/>
    </row>
    <row r="126" spans="1:27" ht="15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 s="23"/>
      <c r="V126" s="126">
        <v>22332</v>
      </c>
      <c r="W126" s="70">
        <v>25972.7</v>
      </c>
      <c r="X126" s="226"/>
      <c r="Y126" s="251"/>
      <c r="Z126" s="193"/>
      <c r="AA126" s="230"/>
    </row>
    <row r="127" spans="1:27" ht="15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 s="23"/>
      <c r="V127" s="126">
        <v>22420</v>
      </c>
      <c r="W127" s="70">
        <v>14847.89</v>
      </c>
      <c r="X127" s="226"/>
      <c r="Y127" s="251"/>
      <c r="Z127" s="193"/>
      <c r="AA127" s="230"/>
    </row>
    <row r="128" spans="1:27" ht="16.5" thickBot="1" x14ac:dyDescent="0.3">
      <c r="A128" s="126">
        <v>20794</v>
      </c>
      <c r="B128" s="70">
        <v>17851.400000000001</v>
      </c>
      <c r="C128"/>
      <c r="E128"/>
      <c r="F128"/>
      <c r="H128"/>
      <c r="I128"/>
      <c r="J128"/>
      <c r="K128"/>
      <c r="L128"/>
      <c r="N128"/>
      <c r="O128"/>
      <c r="Q128"/>
      <c r="R128" s="23"/>
      <c r="V128" s="183"/>
      <c r="W128" s="163"/>
      <c r="X128" s="163"/>
      <c r="Y128" s="322"/>
      <c r="Z128" s="138"/>
      <c r="AA128" s="232"/>
    </row>
    <row r="129" spans="1:27" x14ac:dyDescent="0.25">
      <c r="A129" s="126">
        <v>20801</v>
      </c>
      <c r="B129" s="70">
        <v>26809.47</v>
      </c>
      <c r="C129"/>
      <c r="E129"/>
      <c r="F129"/>
      <c r="H129"/>
      <c r="I129"/>
      <c r="J129"/>
      <c r="K129"/>
      <c r="L129"/>
      <c r="N129"/>
      <c r="O129"/>
      <c r="Q129"/>
      <c r="R129" s="23"/>
      <c r="V129" s="197" t="s">
        <v>153</v>
      </c>
      <c r="W129" s="198">
        <f>SUM(W92:W128)</f>
        <v>2116465.5000000005</v>
      </c>
      <c r="X129" s="271"/>
      <c r="Y129" s="199" t="s">
        <v>153</v>
      </c>
      <c r="Z129" s="200">
        <f>SUM(Z92:Z128)</f>
        <v>768592.5</v>
      </c>
      <c r="AA129" s="229"/>
    </row>
    <row r="130" spans="1:27" ht="15" x14ac:dyDescent="0.25">
      <c r="A130" s="126">
        <v>20865</v>
      </c>
      <c r="B130" s="70">
        <v>139407.93</v>
      </c>
      <c r="C130"/>
      <c r="E130"/>
      <c r="F130"/>
      <c r="H130"/>
      <c r="I130"/>
      <c r="J130"/>
      <c r="K130"/>
      <c r="L130"/>
      <c r="N130"/>
      <c r="O130"/>
      <c r="Q130"/>
      <c r="R130" s="23"/>
      <c r="Z130" s="205">
        <v>0</v>
      </c>
    </row>
    <row r="131" spans="1:27" ht="16.5" thickBot="1" x14ac:dyDescent="0.3">
      <c r="A131" s="126">
        <v>20875</v>
      </c>
      <c r="B131" s="70">
        <v>24013.4</v>
      </c>
      <c r="C131"/>
      <c r="E131"/>
      <c r="F131"/>
      <c r="H131"/>
      <c r="I131"/>
      <c r="J131"/>
      <c r="K131"/>
      <c r="L131"/>
      <c r="N131"/>
      <c r="O131"/>
      <c r="Q131"/>
      <c r="R131" s="23"/>
      <c r="X131" s="104" t="s">
        <v>299</v>
      </c>
      <c r="Y131" s="323"/>
      <c r="Z131" s="324">
        <v>1347873</v>
      </c>
    </row>
    <row r="132" spans="1:27" ht="18.75" x14ac:dyDescent="0.3">
      <c r="A132" s="126">
        <v>20937</v>
      </c>
      <c r="B132" s="70">
        <v>38147.26</v>
      </c>
      <c r="C132"/>
      <c r="E132"/>
      <c r="F132"/>
      <c r="H132"/>
      <c r="I132"/>
      <c r="J132"/>
      <c r="K132"/>
      <c r="L132"/>
      <c r="N132"/>
      <c r="O132"/>
      <c r="Q132"/>
      <c r="R132" s="23"/>
      <c r="Y132" s="96" t="s">
        <v>300</v>
      </c>
      <c r="Z132" s="325">
        <f>Z129+Z131</f>
        <v>2116465.5</v>
      </c>
    </row>
    <row r="133" spans="1:27" ht="15" x14ac:dyDescent="0.25">
      <c r="A133" s="126">
        <v>20939</v>
      </c>
      <c r="B133" s="129">
        <v>405306.8</v>
      </c>
      <c r="C133"/>
      <c r="E133"/>
      <c r="F133"/>
      <c r="H133"/>
      <c r="I133"/>
      <c r="J133"/>
      <c r="K133"/>
      <c r="L133"/>
      <c r="N133"/>
      <c r="O133"/>
      <c r="Q133"/>
      <c r="R133" s="23"/>
    </row>
    <row r="134" spans="1:27" ht="15" x14ac:dyDescent="0.25">
      <c r="A134" s="126">
        <v>20940</v>
      </c>
      <c r="B134" s="70">
        <v>115623.46</v>
      </c>
      <c r="C134"/>
      <c r="E134"/>
      <c r="F134"/>
      <c r="H134"/>
      <c r="I134"/>
      <c r="J134"/>
      <c r="K134"/>
      <c r="L134"/>
      <c r="N134"/>
      <c r="O134"/>
      <c r="Q134"/>
      <c r="R134" s="23"/>
    </row>
    <row r="135" spans="1:27" ht="15" x14ac:dyDescent="0.25">
      <c r="A135" s="126">
        <v>20965</v>
      </c>
      <c r="B135" s="70">
        <v>7401.6</v>
      </c>
      <c r="C135"/>
      <c r="E135"/>
      <c r="F135"/>
      <c r="H135"/>
      <c r="I135"/>
      <c r="J135"/>
      <c r="K135"/>
      <c r="L135"/>
      <c r="N135"/>
      <c r="O135"/>
      <c r="Q135"/>
      <c r="R135" s="23"/>
    </row>
    <row r="136" spans="1:27" ht="15" x14ac:dyDescent="0.25">
      <c r="A136" s="126">
        <v>21096</v>
      </c>
      <c r="B136" s="70">
        <v>25879.4</v>
      </c>
      <c r="C136"/>
      <c r="E136"/>
      <c r="F136"/>
      <c r="H136"/>
      <c r="I136"/>
      <c r="J136"/>
      <c r="K136"/>
      <c r="L136"/>
      <c r="N136"/>
      <c r="O136"/>
      <c r="Q136"/>
      <c r="R136" s="23"/>
    </row>
    <row r="137" spans="1:27" ht="15" x14ac:dyDescent="0.25">
      <c r="A137" s="126">
        <v>21136</v>
      </c>
      <c r="B137" s="70">
        <v>16434.599999999999</v>
      </c>
      <c r="C137"/>
      <c r="E137"/>
      <c r="F137"/>
      <c r="H137"/>
      <c r="I137"/>
      <c r="J137"/>
      <c r="K137"/>
      <c r="L137"/>
      <c r="N137"/>
      <c r="O137"/>
      <c r="Q137"/>
      <c r="R137" s="23"/>
    </row>
    <row r="138" spans="1:27" ht="15" x14ac:dyDescent="0.25">
      <c r="A138" s="126">
        <v>21225</v>
      </c>
      <c r="B138" s="70">
        <v>25797.3</v>
      </c>
      <c r="C138"/>
      <c r="E138"/>
      <c r="F138"/>
      <c r="H138"/>
      <c r="I138"/>
      <c r="J138"/>
      <c r="K138"/>
      <c r="L138"/>
      <c r="N138"/>
      <c r="O138"/>
      <c r="Q138"/>
      <c r="R138" s="23"/>
    </row>
    <row r="139" spans="1:27" ht="15" x14ac:dyDescent="0.25">
      <c r="A139" s="126">
        <v>21229</v>
      </c>
      <c r="B139" s="70">
        <v>19726</v>
      </c>
      <c r="C139"/>
      <c r="E139"/>
      <c r="F139"/>
      <c r="H139"/>
      <c r="I139"/>
      <c r="J139"/>
      <c r="K139"/>
      <c r="L139"/>
      <c r="N139"/>
      <c r="O139"/>
      <c r="Q139"/>
      <c r="R139" s="23"/>
    </row>
    <row r="140" spans="1:27" ht="15" x14ac:dyDescent="0.25">
      <c r="A140" s="126">
        <v>21306</v>
      </c>
      <c r="B140" s="70">
        <v>246506.31</v>
      </c>
      <c r="C140"/>
      <c r="E140"/>
      <c r="F140"/>
      <c r="H140"/>
      <c r="I140"/>
      <c r="J140"/>
      <c r="K140"/>
      <c r="L140"/>
      <c r="N140"/>
      <c r="O140"/>
      <c r="Q140"/>
      <c r="R140" s="23"/>
    </row>
    <row r="141" spans="1:27" ht="15" x14ac:dyDescent="0.25">
      <c r="A141" s="126">
        <v>21349</v>
      </c>
      <c r="B141" s="70">
        <v>14612.7</v>
      </c>
      <c r="C141"/>
      <c r="E141"/>
      <c r="F141"/>
      <c r="H141"/>
      <c r="I141"/>
      <c r="J141"/>
      <c r="K141"/>
      <c r="L141"/>
      <c r="N141"/>
      <c r="O141"/>
      <c r="Q141"/>
      <c r="R141" s="23"/>
    </row>
    <row r="142" spans="1:27" ht="15" x14ac:dyDescent="0.25">
      <c r="A142" s="126">
        <v>21388</v>
      </c>
      <c r="B142" s="70">
        <v>14554.3</v>
      </c>
      <c r="C142"/>
      <c r="E142"/>
      <c r="F142"/>
      <c r="H142"/>
      <c r="I142"/>
      <c r="J142"/>
      <c r="K142"/>
      <c r="L142"/>
      <c r="N142"/>
      <c r="O142"/>
      <c r="Q142"/>
      <c r="R142" s="23"/>
    </row>
    <row r="143" spans="1:27" ht="15" x14ac:dyDescent="0.25">
      <c r="A143" s="126">
        <v>21413</v>
      </c>
      <c r="B143" s="70">
        <v>73857.75</v>
      </c>
      <c r="C143"/>
      <c r="E143"/>
      <c r="F143"/>
      <c r="H143"/>
      <c r="I143"/>
      <c r="J143"/>
      <c r="K143"/>
      <c r="L143"/>
      <c r="N143"/>
      <c r="O143"/>
      <c r="Q143"/>
      <c r="R143" s="23"/>
    </row>
    <row r="144" spans="1:27" ht="15" x14ac:dyDescent="0.25">
      <c r="A144" s="126">
        <v>21539</v>
      </c>
      <c r="B144" s="70">
        <v>21928.799999999999</v>
      </c>
      <c r="C144"/>
      <c r="E144"/>
      <c r="F144"/>
      <c r="H144"/>
      <c r="I144"/>
      <c r="J144"/>
      <c r="K144"/>
      <c r="L144"/>
      <c r="N144"/>
      <c r="O144"/>
      <c r="Q144"/>
      <c r="R144" s="23"/>
    </row>
    <row r="145" spans="1:18" customFormat="1" ht="15" x14ac:dyDescent="0.25">
      <c r="A145" s="126">
        <v>21571</v>
      </c>
      <c r="B145" s="70">
        <v>4699</v>
      </c>
      <c r="R145" s="23"/>
    </row>
    <row r="146" spans="1:18" customFormat="1" ht="15" x14ac:dyDescent="0.25">
      <c r="A146" s="126">
        <v>21615</v>
      </c>
      <c r="B146" s="129">
        <v>20161.8</v>
      </c>
      <c r="R146" s="23"/>
    </row>
    <row r="147" spans="1:18" customFormat="1" ht="15" x14ac:dyDescent="0.25">
      <c r="A147" s="126">
        <v>21685</v>
      </c>
      <c r="B147" s="70">
        <v>318802.8</v>
      </c>
      <c r="R147" s="23"/>
    </row>
    <row r="148" spans="1:18" customFormat="1" ht="15" x14ac:dyDescent="0.25">
      <c r="A148" s="126">
        <v>21686</v>
      </c>
      <c r="B148" s="129">
        <v>210851.75</v>
      </c>
      <c r="R148" s="23"/>
    </row>
    <row r="149" spans="1:18" customFormat="1" ht="15" x14ac:dyDescent="0.25">
      <c r="A149" s="126">
        <v>21723</v>
      </c>
      <c r="B149" s="70">
        <v>21672.6</v>
      </c>
      <c r="R149" s="23"/>
    </row>
    <row r="150" spans="1:18" customFormat="1" ht="15" x14ac:dyDescent="0.25">
      <c r="A150" s="126">
        <v>21838</v>
      </c>
      <c r="B150" s="70">
        <v>2997.55</v>
      </c>
      <c r="R150" s="23"/>
    </row>
    <row r="151" spans="1:18" customFormat="1" ht="15" x14ac:dyDescent="0.25">
      <c r="A151" s="126">
        <v>21908</v>
      </c>
      <c r="B151" s="70">
        <v>4191</v>
      </c>
      <c r="R151" s="23"/>
    </row>
    <row r="152" spans="1:18" customFormat="1" ht="15" x14ac:dyDescent="0.25">
      <c r="A152" s="126">
        <v>21976</v>
      </c>
      <c r="B152" s="70">
        <v>28084.2</v>
      </c>
      <c r="R152" s="23"/>
    </row>
    <row r="153" spans="1:18" customFormat="1" ht="15" x14ac:dyDescent="0.25">
      <c r="A153" s="126">
        <v>22089</v>
      </c>
      <c r="B153" s="70">
        <v>9062.2000000000007</v>
      </c>
      <c r="R153" s="23"/>
    </row>
    <row r="154" spans="1:18" customFormat="1" ht="15" x14ac:dyDescent="0.25">
      <c r="A154" s="126">
        <v>22138</v>
      </c>
      <c r="B154" s="70">
        <v>12922.8</v>
      </c>
      <c r="R154" s="23"/>
    </row>
    <row r="155" spans="1:18" customFormat="1" ht="15" x14ac:dyDescent="0.25">
      <c r="A155" s="126">
        <v>22142</v>
      </c>
      <c r="B155" s="70">
        <v>3933.6</v>
      </c>
      <c r="R155" s="23"/>
    </row>
    <row r="156" spans="1:18" customFormat="1" ht="15" x14ac:dyDescent="0.25">
      <c r="A156" s="126">
        <v>22173</v>
      </c>
      <c r="B156" s="70">
        <v>3920.4</v>
      </c>
      <c r="R156" s="23"/>
    </row>
    <row r="157" spans="1:18" customFormat="1" ht="15" x14ac:dyDescent="0.25">
      <c r="A157" s="126">
        <v>22219</v>
      </c>
      <c r="B157" s="70">
        <v>108324.59</v>
      </c>
      <c r="R157" s="23"/>
    </row>
    <row r="158" spans="1:18" customFormat="1" ht="15" x14ac:dyDescent="0.25">
      <c r="A158" s="126">
        <v>22254</v>
      </c>
      <c r="B158" s="70">
        <v>24441.3</v>
      </c>
      <c r="R158" s="23"/>
    </row>
    <row r="159" spans="1:18" customFormat="1" ht="15" x14ac:dyDescent="0.25">
      <c r="A159" s="126">
        <v>22255</v>
      </c>
      <c r="B159" s="70">
        <v>6684.6</v>
      </c>
      <c r="R159" s="23"/>
    </row>
    <row r="160" spans="1:18" customFormat="1" ht="15" x14ac:dyDescent="0.25">
      <c r="A160" s="126">
        <v>22332</v>
      </c>
      <c r="B160" s="70">
        <v>25972.7</v>
      </c>
      <c r="R160" s="23"/>
    </row>
    <row r="161" spans="1:18" customFormat="1" ht="15" x14ac:dyDescent="0.25">
      <c r="A161" s="126">
        <v>22420</v>
      </c>
      <c r="B161" s="70">
        <v>39440.550000000003</v>
      </c>
      <c r="R161" s="23"/>
    </row>
    <row r="162" spans="1:18" customFormat="1" ht="15" x14ac:dyDescent="0.25">
      <c r="R162" s="23"/>
    </row>
    <row r="163" spans="1:18" customFormat="1" ht="15" x14ac:dyDescent="0.25">
      <c r="R163" s="23"/>
    </row>
    <row r="164" spans="1:18" customFormat="1" ht="15" x14ac:dyDescent="0.25">
      <c r="R164" s="23"/>
    </row>
    <row r="165" spans="1:18" customFormat="1" ht="15" x14ac:dyDescent="0.25">
      <c r="R165" s="23"/>
    </row>
    <row r="166" spans="1:18" customFormat="1" ht="15" x14ac:dyDescent="0.25">
      <c r="R166" s="23"/>
    </row>
    <row r="167" spans="1:18" customFormat="1" ht="15" x14ac:dyDescent="0.25">
      <c r="R167" s="23"/>
    </row>
    <row r="168" spans="1:18" customFormat="1" ht="15" x14ac:dyDescent="0.25">
      <c r="R168" s="23"/>
    </row>
    <row r="169" spans="1:18" customFormat="1" ht="15" x14ac:dyDescent="0.25">
      <c r="R169" s="23"/>
    </row>
    <row r="170" spans="1:18" customFormat="1" ht="15" x14ac:dyDescent="0.25">
      <c r="R170" s="23"/>
    </row>
    <row r="171" spans="1:18" customFormat="1" ht="15" x14ac:dyDescent="0.25">
      <c r="R171" s="23"/>
    </row>
    <row r="172" spans="1:18" customFormat="1" ht="15" x14ac:dyDescent="0.25">
      <c r="R172" s="23"/>
    </row>
    <row r="173" spans="1:18" customFormat="1" ht="15" x14ac:dyDescent="0.25">
      <c r="R173" s="23"/>
    </row>
    <row r="174" spans="1:18" customFormat="1" ht="15" x14ac:dyDescent="0.25">
      <c r="R174" s="23"/>
    </row>
    <row r="175" spans="1:18" customFormat="1" ht="15" x14ac:dyDescent="0.25">
      <c r="R175" s="23"/>
    </row>
    <row r="176" spans="1:18" customFormat="1" ht="15" x14ac:dyDescent="0.25">
      <c r="R176" s="23"/>
    </row>
    <row r="177" spans="18:18" customFormat="1" ht="15" x14ac:dyDescent="0.25">
      <c r="R177" s="23"/>
    </row>
    <row r="178" spans="18:18" customFormat="1" ht="15" x14ac:dyDescent="0.25">
      <c r="R178" s="23"/>
    </row>
    <row r="179" spans="18:18" customFormat="1" ht="15" x14ac:dyDescent="0.25">
      <c r="R179" s="23"/>
    </row>
    <row r="180" spans="18:18" customFormat="1" ht="15" x14ac:dyDescent="0.25">
      <c r="R180" s="23"/>
    </row>
    <row r="181" spans="18:18" customFormat="1" ht="15" x14ac:dyDescent="0.25">
      <c r="R181" s="23"/>
    </row>
    <row r="182" spans="18:18" customFormat="1" ht="15" x14ac:dyDescent="0.25">
      <c r="R182" s="23"/>
    </row>
    <row r="183" spans="18:18" customFormat="1" ht="15" x14ac:dyDescent="0.25">
      <c r="R183" s="23"/>
    </row>
    <row r="184" spans="18:18" customFormat="1" ht="15" x14ac:dyDescent="0.25">
      <c r="R184" s="23"/>
    </row>
    <row r="185" spans="18:18" customFormat="1" ht="15" x14ac:dyDescent="0.25">
      <c r="R185" s="23"/>
    </row>
    <row r="186" spans="18:18" customFormat="1" ht="15" x14ac:dyDescent="0.25">
      <c r="R186" s="23"/>
    </row>
    <row r="187" spans="18:18" customFormat="1" ht="15" x14ac:dyDescent="0.25">
      <c r="R187" s="23"/>
    </row>
    <row r="188" spans="18:18" customFormat="1" ht="15" x14ac:dyDescent="0.25">
      <c r="R188" s="23"/>
    </row>
    <row r="189" spans="18:18" customFormat="1" ht="15" x14ac:dyDescent="0.25">
      <c r="R189" s="23"/>
    </row>
    <row r="190" spans="18:18" customFormat="1" ht="15" x14ac:dyDescent="0.25">
      <c r="R190" s="23"/>
    </row>
    <row r="191" spans="18:18" customFormat="1" ht="15" x14ac:dyDescent="0.25">
      <c r="R191" s="23"/>
    </row>
    <row r="192" spans="18:18" customFormat="1" ht="15" x14ac:dyDescent="0.25">
      <c r="R192" s="23"/>
    </row>
    <row r="193" spans="18:18" customFormat="1" ht="15" x14ac:dyDescent="0.25">
      <c r="R193" s="23"/>
    </row>
    <row r="194" spans="18:18" customFormat="1" ht="15" x14ac:dyDescent="0.25">
      <c r="R194" s="23"/>
    </row>
    <row r="195" spans="18:18" customFormat="1" ht="15" x14ac:dyDescent="0.25">
      <c r="R195" s="23"/>
    </row>
    <row r="196" spans="18:18" customFormat="1" ht="15" x14ac:dyDescent="0.25">
      <c r="R196" s="23"/>
    </row>
    <row r="197" spans="18:18" customFormat="1" ht="15" x14ac:dyDescent="0.25">
      <c r="R197" s="23"/>
    </row>
    <row r="198" spans="18:18" customFormat="1" ht="15" x14ac:dyDescent="0.25">
      <c r="R198" s="23"/>
    </row>
    <row r="199" spans="18:18" customFormat="1" ht="15" x14ac:dyDescent="0.25">
      <c r="R199" s="23"/>
    </row>
    <row r="200" spans="18:18" customFormat="1" ht="15" x14ac:dyDescent="0.25">
      <c r="R200" s="23"/>
    </row>
    <row r="201" spans="18:18" customFormat="1" ht="15" x14ac:dyDescent="0.25">
      <c r="R201" s="23"/>
    </row>
    <row r="202" spans="18:18" customFormat="1" ht="15" x14ac:dyDescent="0.25">
      <c r="R202" s="23"/>
    </row>
    <row r="203" spans="18:18" customFormat="1" ht="15" x14ac:dyDescent="0.25">
      <c r="R203" s="23"/>
    </row>
    <row r="204" spans="18:18" customFormat="1" ht="15" x14ac:dyDescent="0.25">
      <c r="R204" s="23"/>
    </row>
    <row r="205" spans="18:18" customFormat="1" ht="15" x14ac:dyDescent="0.25">
      <c r="R205" s="23"/>
    </row>
    <row r="206" spans="18:18" customFormat="1" ht="15" x14ac:dyDescent="0.25">
      <c r="R206" s="23"/>
    </row>
    <row r="207" spans="18:18" customFormat="1" ht="15" x14ac:dyDescent="0.25">
      <c r="R207" s="23"/>
    </row>
    <row r="208" spans="18:18" customFormat="1" ht="15" x14ac:dyDescent="0.25">
      <c r="R208" s="23"/>
    </row>
    <row r="209" spans="18:18" customFormat="1" ht="15" x14ac:dyDescent="0.25">
      <c r="R209" s="23"/>
    </row>
    <row r="210" spans="18:18" customFormat="1" ht="15" x14ac:dyDescent="0.25">
      <c r="R210" s="23"/>
    </row>
    <row r="211" spans="18:18" customFormat="1" ht="15" x14ac:dyDescent="0.25">
      <c r="R211" s="23"/>
    </row>
    <row r="212" spans="18:18" customFormat="1" ht="15" x14ac:dyDescent="0.25">
      <c r="R212" s="23"/>
    </row>
    <row r="213" spans="18:18" customFormat="1" ht="15" x14ac:dyDescent="0.25">
      <c r="R213" s="23"/>
    </row>
    <row r="214" spans="18:18" customFormat="1" ht="15" x14ac:dyDescent="0.25">
      <c r="R214" s="23"/>
    </row>
    <row r="215" spans="18:18" customFormat="1" ht="15" x14ac:dyDescent="0.25">
      <c r="R215" s="23"/>
    </row>
    <row r="216" spans="18:18" customFormat="1" ht="15" x14ac:dyDescent="0.25">
      <c r="R216" s="23"/>
    </row>
    <row r="217" spans="18:18" customFormat="1" ht="15" x14ac:dyDescent="0.25">
      <c r="R217" s="23"/>
    </row>
    <row r="218" spans="18:18" customFormat="1" ht="15" x14ac:dyDescent="0.25">
      <c r="R218" s="23"/>
    </row>
    <row r="219" spans="18:18" customFormat="1" ht="15" x14ac:dyDescent="0.25">
      <c r="R219" s="23"/>
    </row>
    <row r="220" spans="18:18" customFormat="1" ht="15" x14ac:dyDescent="0.25">
      <c r="R220" s="23"/>
    </row>
    <row r="221" spans="18:18" customFormat="1" ht="15" x14ac:dyDescent="0.25">
      <c r="R221" s="23"/>
    </row>
    <row r="222" spans="18:18" customFormat="1" ht="15" x14ac:dyDescent="0.25">
      <c r="R222" s="23"/>
    </row>
    <row r="223" spans="18:18" customFormat="1" ht="15" x14ac:dyDescent="0.25">
      <c r="R223" s="23"/>
    </row>
    <row r="224" spans="18:18" customFormat="1" ht="15" x14ac:dyDescent="0.25">
      <c r="R224" s="23"/>
    </row>
    <row r="225" spans="18:18" customFormat="1" ht="15" x14ac:dyDescent="0.25">
      <c r="R225" s="23"/>
    </row>
    <row r="226" spans="18:18" customFormat="1" ht="15" x14ac:dyDescent="0.25">
      <c r="R226" s="23"/>
    </row>
    <row r="227" spans="18:18" customFormat="1" ht="15" x14ac:dyDescent="0.25">
      <c r="R227" s="23"/>
    </row>
    <row r="228" spans="18:18" customFormat="1" ht="15" x14ac:dyDescent="0.25">
      <c r="R228" s="23"/>
    </row>
    <row r="229" spans="18:18" customFormat="1" ht="15" x14ac:dyDescent="0.25">
      <c r="R229" s="23"/>
    </row>
    <row r="230" spans="18:18" customFormat="1" ht="15" x14ac:dyDescent="0.25">
      <c r="R230" s="23"/>
    </row>
    <row r="231" spans="18:18" customFormat="1" ht="15" x14ac:dyDescent="0.25">
      <c r="R231" s="23"/>
    </row>
    <row r="232" spans="18:18" customFormat="1" ht="15" x14ac:dyDescent="0.25">
      <c r="R232" s="23"/>
    </row>
    <row r="233" spans="18:18" customFormat="1" ht="15" x14ac:dyDescent="0.25">
      <c r="R233" s="23"/>
    </row>
    <row r="234" spans="18:18" customFormat="1" ht="15" x14ac:dyDescent="0.25">
      <c r="R234" s="23"/>
    </row>
    <row r="235" spans="18:18" customFormat="1" ht="15" x14ac:dyDescent="0.25">
      <c r="R235" s="23"/>
    </row>
    <row r="236" spans="18:18" customFormat="1" ht="15" x14ac:dyDescent="0.25">
      <c r="R236" s="23"/>
    </row>
    <row r="237" spans="18:18" customFormat="1" ht="15" x14ac:dyDescent="0.25">
      <c r="R237" s="23"/>
    </row>
    <row r="238" spans="18:18" customFormat="1" ht="15" x14ac:dyDescent="0.25">
      <c r="R238" s="23"/>
    </row>
    <row r="239" spans="18:18" customFormat="1" ht="15" x14ac:dyDescent="0.25">
      <c r="R239" s="23"/>
    </row>
    <row r="240" spans="18:18" customFormat="1" ht="15" x14ac:dyDescent="0.25">
      <c r="R240" s="23"/>
    </row>
    <row r="241" spans="18:18" customFormat="1" ht="15" x14ac:dyDescent="0.25">
      <c r="R241" s="23"/>
    </row>
    <row r="242" spans="18:18" customFormat="1" ht="15" x14ac:dyDescent="0.25">
      <c r="R242" s="23"/>
    </row>
    <row r="243" spans="18:18" customFormat="1" ht="15" x14ac:dyDescent="0.25">
      <c r="R243" s="23"/>
    </row>
    <row r="244" spans="18:18" customFormat="1" ht="15" x14ac:dyDescent="0.25">
      <c r="R244" s="23"/>
    </row>
    <row r="245" spans="18:18" customFormat="1" ht="15" x14ac:dyDescent="0.25">
      <c r="R245" s="23"/>
    </row>
    <row r="246" spans="18:18" customFormat="1" ht="15" x14ac:dyDescent="0.25">
      <c r="R246" s="23"/>
    </row>
    <row r="247" spans="18:18" customFormat="1" ht="15" x14ac:dyDescent="0.25">
      <c r="R247" s="23"/>
    </row>
    <row r="248" spans="18:18" customFormat="1" ht="15" x14ac:dyDescent="0.25">
      <c r="R248" s="23"/>
    </row>
    <row r="249" spans="18:18" customFormat="1" ht="15" x14ac:dyDescent="0.25">
      <c r="R249" s="23"/>
    </row>
    <row r="250" spans="18:18" customFormat="1" ht="15" x14ac:dyDescent="0.25">
      <c r="R250" s="23"/>
    </row>
    <row r="251" spans="18:18" customFormat="1" ht="15" x14ac:dyDescent="0.25">
      <c r="R251" s="23"/>
    </row>
    <row r="252" spans="18:18" customFormat="1" ht="15" x14ac:dyDescent="0.25">
      <c r="R252" s="23"/>
    </row>
    <row r="253" spans="18:18" customFormat="1" ht="15" x14ac:dyDescent="0.25">
      <c r="R253" s="23"/>
    </row>
    <row r="254" spans="18:18" customFormat="1" ht="15" x14ac:dyDescent="0.25">
      <c r="R254" s="23"/>
    </row>
    <row r="255" spans="18:18" customFormat="1" ht="15" x14ac:dyDescent="0.25">
      <c r="R255" s="23"/>
    </row>
    <row r="256" spans="18:18" customFormat="1" ht="15" x14ac:dyDescent="0.25">
      <c r="R256" s="23"/>
    </row>
    <row r="257" spans="18:18" customFormat="1" ht="15" x14ac:dyDescent="0.25">
      <c r="R257" s="23"/>
    </row>
    <row r="258" spans="18:18" customFormat="1" ht="15" x14ac:dyDescent="0.25">
      <c r="R258" s="23"/>
    </row>
  </sheetData>
  <sortState ref="N39:S63">
    <sortCondition ref="O39:O63"/>
  </sortState>
  <mergeCells count="13">
    <mergeCell ref="C1:J1"/>
    <mergeCell ref="E3:F3"/>
    <mergeCell ref="I3:K3"/>
    <mergeCell ref="J19:J20"/>
    <mergeCell ref="A38:B38"/>
    <mergeCell ref="V89:V90"/>
    <mergeCell ref="V41:V42"/>
    <mergeCell ref="H52:I53"/>
    <mergeCell ref="A40:B40"/>
    <mergeCell ref="D40:E40"/>
    <mergeCell ref="I45:J45"/>
    <mergeCell ref="H39:I39"/>
    <mergeCell ref="J39:K39"/>
  </mergeCells>
  <pageMargins left="0.70866141732283472" right="0.70866141732283472" top="0.74803149606299213" bottom="0.35433070866141736" header="0.31496062992125984" footer="0.31496062992125984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258"/>
  <sheetViews>
    <sheetView topLeftCell="A21" workbookViewId="0">
      <selection sqref="A1:L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00" t="s">
        <v>309</v>
      </c>
      <c r="D1" s="400"/>
      <c r="E1" s="400"/>
      <c r="F1" s="400"/>
      <c r="G1" s="400"/>
      <c r="H1" s="400"/>
      <c r="I1" s="400"/>
      <c r="J1" s="400"/>
      <c r="Y1" s="435">
        <v>1</v>
      </c>
      <c r="Z1" s="96" t="s">
        <v>124</v>
      </c>
      <c r="AA1" s="96"/>
      <c r="AB1" s="97"/>
      <c r="AC1" s="295">
        <v>42171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436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295319.14</v>
      </c>
      <c r="D3" s="2"/>
      <c r="E3" s="409" t="s">
        <v>13</v>
      </c>
      <c r="F3" s="410"/>
      <c r="I3" s="411" t="s">
        <v>4</v>
      </c>
      <c r="J3" s="412"/>
      <c r="K3" s="413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42156</v>
      </c>
      <c r="C4" s="176">
        <v>873.5</v>
      </c>
      <c r="D4" s="59" t="s">
        <v>311</v>
      </c>
      <c r="E4" s="224">
        <v>42156</v>
      </c>
      <c r="F4" s="28">
        <v>182539.5</v>
      </c>
      <c r="G4" s="23"/>
      <c r="H4" s="46">
        <v>42156</v>
      </c>
      <c r="I4" s="29">
        <v>0</v>
      </c>
      <c r="J4" s="48"/>
      <c r="K4" s="49"/>
      <c r="L4" s="89">
        <v>201230</v>
      </c>
      <c r="M4" s="89"/>
      <c r="N4" s="89"/>
      <c r="P4" s="74">
        <v>42156</v>
      </c>
      <c r="Q4" s="168">
        <v>22873</v>
      </c>
      <c r="R4" s="169">
        <v>23867.56</v>
      </c>
      <c r="S4" s="71">
        <v>42171</v>
      </c>
      <c r="T4" s="169">
        <v>23867.56</v>
      </c>
      <c r="U4" s="170">
        <f t="shared" ref="U4:U67" si="0">R4-T4</f>
        <v>0</v>
      </c>
      <c r="V4" s="73"/>
      <c r="Y4" s="105"/>
      <c r="Z4" s="106"/>
      <c r="AA4" s="106"/>
      <c r="AB4" s="186" t="s">
        <v>203</v>
      </c>
      <c r="AC4" s="187">
        <v>30000</v>
      </c>
      <c r="AD4" s="230">
        <v>42147</v>
      </c>
    </row>
    <row r="5" spans="1:31" x14ac:dyDescent="0.25">
      <c r="B5" s="43">
        <v>42157</v>
      </c>
      <c r="C5" s="176">
        <v>8817.6</v>
      </c>
      <c r="D5" s="25" t="s">
        <v>200</v>
      </c>
      <c r="E5" s="225">
        <v>42157</v>
      </c>
      <c r="F5" s="28">
        <v>132741</v>
      </c>
      <c r="G5" s="20"/>
      <c r="H5" s="47">
        <v>42157</v>
      </c>
      <c r="I5" s="29">
        <v>0</v>
      </c>
      <c r="J5" s="50" t="s">
        <v>5</v>
      </c>
      <c r="K5" s="34">
        <v>649</v>
      </c>
      <c r="L5" s="89">
        <v>123923.4</v>
      </c>
      <c r="M5" s="89"/>
      <c r="N5" s="89"/>
      <c r="P5" s="74">
        <v>42156</v>
      </c>
      <c r="Q5" s="126">
        <v>22893</v>
      </c>
      <c r="R5" s="70">
        <v>123953.68</v>
      </c>
      <c r="S5" s="71">
        <v>42171</v>
      </c>
      <c r="T5" s="70">
        <v>123953.68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47000</v>
      </c>
      <c r="AD5" s="230">
        <v>42147</v>
      </c>
    </row>
    <row r="6" spans="1:31" x14ac:dyDescent="0.25">
      <c r="B6" s="43">
        <v>42158</v>
      </c>
      <c r="C6" s="176">
        <v>15124</v>
      </c>
      <c r="D6" s="25" t="s">
        <v>122</v>
      </c>
      <c r="E6" s="225">
        <v>42158</v>
      </c>
      <c r="F6" s="28">
        <v>83408</v>
      </c>
      <c r="G6" s="23"/>
      <c r="H6" s="47">
        <v>42158</v>
      </c>
      <c r="I6" s="29">
        <v>0</v>
      </c>
      <c r="J6" s="260" t="s">
        <v>321</v>
      </c>
      <c r="K6" s="34">
        <v>10000</v>
      </c>
      <c r="L6" s="89">
        <v>74380</v>
      </c>
      <c r="M6" s="89"/>
      <c r="N6" s="89"/>
      <c r="P6" s="74">
        <v>42157</v>
      </c>
      <c r="Q6" s="126">
        <v>22976</v>
      </c>
      <c r="R6" s="70">
        <v>26459.200000000001</v>
      </c>
      <c r="S6" s="71">
        <v>42171</v>
      </c>
      <c r="T6" s="70">
        <v>26459.200000000001</v>
      </c>
      <c r="U6" s="72">
        <f t="shared" si="0"/>
        <v>0</v>
      </c>
      <c r="V6" s="76"/>
      <c r="Y6" s="126"/>
      <c r="Z6" s="70"/>
      <c r="AA6" s="111"/>
      <c r="AB6" s="186">
        <v>2996914</v>
      </c>
      <c r="AC6" s="187">
        <v>7701</v>
      </c>
      <c r="AD6" s="230">
        <v>42147</v>
      </c>
    </row>
    <row r="7" spans="1:31" x14ac:dyDescent="0.25">
      <c r="B7" s="43">
        <v>42159</v>
      </c>
      <c r="C7" s="176">
        <v>2440</v>
      </c>
      <c r="D7" s="24" t="s">
        <v>316</v>
      </c>
      <c r="E7" s="225">
        <v>42159</v>
      </c>
      <c r="F7" s="28">
        <v>150620.5</v>
      </c>
      <c r="G7" s="23"/>
      <c r="H7" s="47">
        <v>42159</v>
      </c>
      <c r="I7" s="29">
        <v>70</v>
      </c>
      <c r="J7" s="50" t="s">
        <v>6</v>
      </c>
      <c r="K7" s="34">
        <v>28750</v>
      </c>
      <c r="L7" s="89">
        <v>148110.5</v>
      </c>
      <c r="M7" s="89"/>
      <c r="N7" s="89"/>
      <c r="P7" s="74">
        <v>42157</v>
      </c>
      <c r="Q7" s="126">
        <v>22977</v>
      </c>
      <c r="R7" s="70">
        <v>763.2</v>
      </c>
      <c r="S7" s="71">
        <v>42171</v>
      </c>
      <c r="T7" s="70">
        <v>763.2</v>
      </c>
      <c r="U7" s="77">
        <f t="shared" si="0"/>
        <v>0</v>
      </c>
      <c r="V7" s="76"/>
      <c r="Y7" s="126"/>
      <c r="Z7" s="70"/>
      <c r="AA7" s="111"/>
      <c r="AB7" s="186">
        <v>2996919</v>
      </c>
      <c r="AC7" s="187">
        <v>40000</v>
      </c>
      <c r="AD7" s="230">
        <v>42147</v>
      </c>
    </row>
    <row r="8" spans="1:31" x14ac:dyDescent="0.25">
      <c r="B8" s="43">
        <v>42160</v>
      </c>
      <c r="C8" s="176">
        <v>0</v>
      </c>
      <c r="D8" s="24"/>
      <c r="E8" s="225">
        <v>42160</v>
      </c>
      <c r="F8" s="28">
        <v>233309.5</v>
      </c>
      <c r="G8" s="23"/>
      <c r="H8" s="47">
        <v>42160</v>
      </c>
      <c r="I8" s="29">
        <v>0</v>
      </c>
      <c r="J8" s="50" t="s">
        <v>312</v>
      </c>
      <c r="K8" s="28">
        <v>11403.22</v>
      </c>
      <c r="L8" s="89">
        <v>233309.5</v>
      </c>
      <c r="M8" s="89"/>
      <c r="N8" s="89"/>
      <c r="P8" s="74">
        <v>42158</v>
      </c>
      <c r="Q8" s="126">
        <v>23059</v>
      </c>
      <c r="R8" s="70">
        <v>17213</v>
      </c>
      <c r="S8" s="71">
        <v>42171</v>
      </c>
      <c r="T8" s="70">
        <v>17213</v>
      </c>
      <c r="U8" s="72">
        <f t="shared" si="0"/>
        <v>0</v>
      </c>
      <c r="V8" s="76"/>
      <c r="Y8" s="126"/>
      <c r="Z8" s="70"/>
      <c r="AA8" s="111"/>
      <c r="AB8" s="186">
        <v>2996920</v>
      </c>
      <c r="AC8" s="187">
        <v>27000</v>
      </c>
      <c r="AD8" s="230">
        <v>42147</v>
      </c>
    </row>
    <row r="9" spans="1:31" x14ac:dyDescent="0.25">
      <c r="B9" s="43">
        <v>42161</v>
      </c>
      <c r="C9" s="176">
        <v>2769</v>
      </c>
      <c r="D9" s="24" t="s">
        <v>242</v>
      </c>
      <c r="E9" s="225">
        <v>42161</v>
      </c>
      <c r="F9" s="28">
        <v>193635.5</v>
      </c>
      <c r="G9" s="23"/>
      <c r="H9" s="47">
        <v>42161</v>
      </c>
      <c r="I9" s="29">
        <v>0</v>
      </c>
      <c r="J9" s="50" t="s">
        <v>313</v>
      </c>
      <c r="K9" s="28">
        <v>11235.4</v>
      </c>
      <c r="L9" s="89">
        <v>190866.5</v>
      </c>
      <c r="M9" s="89"/>
      <c r="N9" s="89"/>
      <c r="P9" s="74">
        <v>42158</v>
      </c>
      <c r="Q9" s="126">
        <v>23088</v>
      </c>
      <c r="R9" s="70">
        <v>291414.81</v>
      </c>
      <c r="S9" s="71">
        <v>42171</v>
      </c>
      <c r="T9" s="70">
        <v>291414.81</v>
      </c>
      <c r="U9" s="72">
        <f t="shared" si="0"/>
        <v>0</v>
      </c>
      <c r="V9" s="76"/>
      <c r="Y9" s="126"/>
      <c r="Z9" s="70"/>
      <c r="AA9" s="190"/>
      <c r="AB9" s="186" t="s">
        <v>203</v>
      </c>
      <c r="AC9" s="187">
        <v>24474.5</v>
      </c>
      <c r="AD9" s="230">
        <v>42149</v>
      </c>
      <c r="AE9" s="82">
        <v>42148</v>
      </c>
    </row>
    <row r="10" spans="1:31" x14ac:dyDescent="0.25">
      <c r="A10" s="21"/>
      <c r="B10" s="43">
        <v>42162</v>
      </c>
      <c r="C10" s="176">
        <v>7819</v>
      </c>
      <c r="D10" s="24" t="s">
        <v>122</v>
      </c>
      <c r="E10" s="225">
        <v>42162</v>
      </c>
      <c r="F10" s="28">
        <v>65936.5</v>
      </c>
      <c r="G10" s="23"/>
      <c r="H10" s="47">
        <v>42162</v>
      </c>
      <c r="I10" s="29">
        <v>100</v>
      </c>
      <c r="J10" s="50" t="s">
        <v>314</v>
      </c>
      <c r="K10" s="28">
        <v>11235.4</v>
      </c>
      <c r="L10" s="89">
        <v>58017.5</v>
      </c>
      <c r="M10" s="89"/>
      <c r="N10" s="89"/>
      <c r="P10" s="74">
        <v>42158</v>
      </c>
      <c r="Q10" s="126">
        <v>23089</v>
      </c>
      <c r="R10" s="70">
        <v>237123.63</v>
      </c>
      <c r="S10" s="71">
        <v>42171</v>
      </c>
      <c r="T10" s="70">
        <v>237123.63</v>
      </c>
      <c r="U10" s="77">
        <f t="shared" si="0"/>
        <v>0</v>
      </c>
      <c r="V10" s="76"/>
      <c r="Y10" s="126"/>
      <c r="Z10" s="70"/>
      <c r="AA10" s="226"/>
      <c r="AB10" s="186">
        <v>2996913</v>
      </c>
      <c r="AC10" s="187">
        <v>43500</v>
      </c>
      <c r="AD10" s="230">
        <v>42148</v>
      </c>
    </row>
    <row r="11" spans="1:31" ht="15" x14ac:dyDescent="0.25">
      <c r="B11" s="43">
        <v>42163</v>
      </c>
      <c r="C11" s="176">
        <v>59024</v>
      </c>
      <c r="D11" s="24" t="s">
        <v>122</v>
      </c>
      <c r="E11" s="225">
        <v>42163</v>
      </c>
      <c r="F11" s="28">
        <v>202079.5</v>
      </c>
      <c r="G11" s="23"/>
      <c r="H11" s="47">
        <v>42163</v>
      </c>
      <c r="I11" s="29">
        <v>0</v>
      </c>
      <c r="J11" s="50" t="s">
        <v>315</v>
      </c>
      <c r="K11" s="28">
        <v>10802.07</v>
      </c>
      <c r="L11" s="89">
        <v>143055</v>
      </c>
      <c r="M11" s="89"/>
      <c r="N11" s="89"/>
      <c r="P11" s="74">
        <v>42159</v>
      </c>
      <c r="Q11" s="126">
        <v>23152</v>
      </c>
      <c r="R11" s="70">
        <v>26218.6</v>
      </c>
      <c r="S11" s="71">
        <v>42171</v>
      </c>
      <c r="T11" s="70">
        <v>26218.6</v>
      </c>
      <c r="U11" s="77">
        <f t="shared" ref="U11:U32" si="1">R11-T11</f>
        <v>0</v>
      </c>
      <c r="V11" s="76"/>
      <c r="Y11" s="126"/>
      <c r="Z11" s="70"/>
      <c r="AA11" s="111"/>
      <c r="AB11" s="192" t="s">
        <v>203</v>
      </c>
      <c r="AC11" s="193">
        <v>26026</v>
      </c>
      <c r="AD11" s="230">
        <v>42150</v>
      </c>
      <c r="AE11" s="82">
        <v>42149</v>
      </c>
    </row>
    <row r="12" spans="1:31" ht="15" x14ac:dyDescent="0.25">
      <c r="A12" s="13"/>
      <c r="B12" s="43">
        <v>42164</v>
      </c>
      <c r="C12" s="176">
        <v>3204</v>
      </c>
      <c r="D12" s="24" t="s">
        <v>318</v>
      </c>
      <c r="E12" s="225">
        <v>42164</v>
      </c>
      <c r="F12" s="28">
        <v>144952</v>
      </c>
      <c r="G12" s="23"/>
      <c r="H12" s="47">
        <v>42164</v>
      </c>
      <c r="I12" s="29">
        <v>0</v>
      </c>
      <c r="J12" s="50" t="s">
        <v>283</v>
      </c>
      <c r="K12" s="28">
        <v>0</v>
      </c>
      <c r="L12" s="89">
        <v>147133.5</v>
      </c>
      <c r="M12" s="89"/>
      <c r="N12" s="89"/>
      <c r="P12" s="74">
        <v>42159</v>
      </c>
      <c r="Q12" s="126">
        <v>23189</v>
      </c>
      <c r="R12" s="70">
        <v>1840</v>
      </c>
      <c r="S12" s="71">
        <v>42171</v>
      </c>
      <c r="T12" s="70">
        <v>1840</v>
      </c>
      <c r="U12" s="77">
        <f t="shared" si="1"/>
        <v>0</v>
      </c>
      <c r="V12" s="76"/>
      <c r="Y12" s="126"/>
      <c r="Z12" s="70"/>
      <c r="AA12" s="111"/>
      <c r="AB12" s="192" t="s">
        <v>203</v>
      </c>
      <c r="AC12" s="193">
        <v>60000</v>
      </c>
      <c r="AD12" s="230">
        <v>42150</v>
      </c>
      <c r="AE12" s="82">
        <v>42149</v>
      </c>
    </row>
    <row r="13" spans="1:31" ht="15" x14ac:dyDescent="0.25">
      <c r="A13" s="13"/>
      <c r="B13" s="43">
        <v>42165</v>
      </c>
      <c r="C13" s="176">
        <v>8517.2000000000007</v>
      </c>
      <c r="D13" s="291" t="s">
        <v>319</v>
      </c>
      <c r="E13" s="225">
        <v>42165</v>
      </c>
      <c r="F13" s="28">
        <v>111553.5</v>
      </c>
      <c r="G13" s="23"/>
      <c r="H13" s="47">
        <v>42165</v>
      </c>
      <c r="I13" s="29">
        <v>0</v>
      </c>
      <c r="J13" s="51" t="s">
        <v>292</v>
      </c>
      <c r="K13" s="28">
        <v>800</v>
      </c>
      <c r="L13" s="89">
        <v>102236.5</v>
      </c>
      <c r="M13" s="89"/>
      <c r="N13" s="89"/>
      <c r="P13" s="74">
        <v>42160</v>
      </c>
      <c r="Q13" s="126">
        <v>23268</v>
      </c>
      <c r="R13" s="70">
        <v>18418.599999999999</v>
      </c>
      <c r="S13" s="71">
        <v>42171</v>
      </c>
      <c r="T13" s="70">
        <v>18418.599999999999</v>
      </c>
      <c r="U13" s="77">
        <f t="shared" si="1"/>
        <v>0</v>
      </c>
      <c r="V13" s="73"/>
      <c r="Y13" s="126"/>
      <c r="Z13" s="70"/>
      <c r="AA13" s="111"/>
      <c r="AB13" s="192" t="s">
        <v>203</v>
      </c>
      <c r="AC13" s="193">
        <v>30000</v>
      </c>
      <c r="AD13" s="230">
        <v>42149</v>
      </c>
    </row>
    <row r="14" spans="1:31" ht="15" x14ac:dyDescent="0.25">
      <c r="B14" s="43">
        <v>42166</v>
      </c>
      <c r="C14" s="176">
        <v>13378.4</v>
      </c>
      <c r="D14" s="24" t="s">
        <v>320</v>
      </c>
      <c r="E14" s="225">
        <v>42166</v>
      </c>
      <c r="F14" s="28">
        <v>157316.5</v>
      </c>
      <c r="G14" s="23"/>
      <c r="H14" s="47">
        <v>42166</v>
      </c>
      <c r="I14" s="29">
        <v>60</v>
      </c>
      <c r="J14" s="335">
        <v>42165</v>
      </c>
      <c r="K14" s="28">
        <v>0</v>
      </c>
      <c r="L14" s="89">
        <v>143878</v>
      </c>
      <c r="M14" s="89"/>
      <c r="N14" s="89"/>
      <c r="P14" s="74">
        <v>42161</v>
      </c>
      <c r="Q14" s="126">
        <v>23355</v>
      </c>
      <c r="R14" s="70">
        <v>22796.400000000001</v>
      </c>
      <c r="S14" s="71">
        <v>42171</v>
      </c>
      <c r="T14" s="70">
        <v>22796.400000000001</v>
      </c>
      <c r="U14" s="77">
        <f t="shared" si="1"/>
        <v>0</v>
      </c>
      <c r="V14" s="73"/>
      <c r="Y14" s="126"/>
      <c r="Z14" s="70"/>
      <c r="AA14" s="111"/>
      <c r="AB14" s="192" t="s">
        <v>203</v>
      </c>
      <c r="AC14" s="193">
        <v>80000</v>
      </c>
      <c r="AD14" s="230">
        <v>42149</v>
      </c>
    </row>
    <row r="15" spans="1:31" ht="15" x14ac:dyDescent="0.25">
      <c r="A15" s="13"/>
      <c r="B15" s="43">
        <v>42167</v>
      </c>
      <c r="C15" s="176">
        <v>0</v>
      </c>
      <c r="D15" s="24"/>
      <c r="E15" s="225">
        <v>42167</v>
      </c>
      <c r="F15" s="28">
        <v>194492.5</v>
      </c>
      <c r="G15" s="23"/>
      <c r="H15" s="47">
        <v>42167</v>
      </c>
      <c r="I15" s="29">
        <v>0</v>
      </c>
      <c r="J15" s="57"/>
      <c r="K15" s="28">
        <v>0</v>
      </c>
      <c r="L15" s="89">
        <v>208520.5</v>
      </c>
      <c r="M15" s="89"/>
      <c r="N15" s="89"/>
      <c r="P15" s="74">
        <v>42161</v>
      </c>
      <c r="Q15" s="126">
        <v>23446</v>
      </c>
      <c r="R15" s="70">
        <v>249443.5</v>
      </c>
      <c r="S15" s="71">
        <v>42171</v>
      </c>
      <c r="T15" s="70">
        <v>249443.5</v>
      </c>
      <c r="U15" s="77">
        <f t="shared" si="1"/>
        <v>0</v>
      </c>
      <c r="V15" s="73"/>
      <c r="Y15" s="126"/>
      <c r="Z15" s="70"/>
      <c r="AA15" s="226"/>
      <c r="AB15" s="192" t="s">
        <v>203</v>
      </c>
      <c r="AC15" s="193">
        <v>70000</v>
      </c>
      <c r="AD15" s="230">
        <v>42150</v>
      </c>
    </row>
    <row r="16" spans="1:31" ht="15" x14ac:dyDescent="0.25">
      <c r="A16" s="13"/>
      <c r="B16" s="43">
        <v>42168</v>
      </c>
      <c r="C16" s="176">
        <v>48565</v>
      </c>
      <c r="D16" s="24" t="s">
        <v>322</v>
      </c>
      <c r="E16" s="225">
        <v>42168</v>
      </c>
      <c r="F16" s="28">
        <v>179962.5</v>
      </c>
      <c r="G16" s="23"/>
      <c r="H16" s="47">
        <v>42168</v>
      </c>
      <c r="I16" s="29">
        <v>0</v>
      </c>
      <c r="J16" s="50"/>
      <c r="K16" s="28">
        <v>0</v>
      </c>
      <c r="L16" s="89">
        <v>131397.5</v>
      </c>
      <c r="M16" s="89"/>
      <c r="N16" s="89"/>
      <c r="P16" s="74">
        <v>42163</v>
      </c>
      <c r="Q16" s="126">
        <v>23514</v>
      </c>
      <c r="R16" s="70">
        <v>22808.400000000001</v>
      </c>
      <c r="S16" s="71">
        <v>42171</v>
      </c>
      <c r="T16" s="70">
        <v>22808.400000000001</v>
      </c>
      <c r="U16" s="77">
        <f t="shared" si="1"/>
        <v>0</v>
      </c>
      <c r="Y16" s="126"/>
      <c r="Z16" s="70"/>
      <c r="AA16" s="226"/>
      <c r="AB16" s="192" t="s">
        <v>203</v>
      </c>
      <c r="AC16" s="193">
        <v>26000</v>
      </c>
      <c r="AD16" s="230">
        <v>42150</v>
      </c>
    </row>
    <row r="17" spans="1:31" ht="15" x14ac:dyDescent="0.25">
      <c r="A17" s="13"/>
      <c r="B17" s="43">
        <v>42169</v>
      </c>
      <c r="C17" s="176">
        <v>667.6</v>
      </c>
      <c r="D17" s="24" t="s">
        <v>324</v>
      </c>
      <c r="E17" s="225">
        <v>42169</v>
      </c>
      <c r="F17" s="28">
        <v>141642</v>
      </c>
      <c r="G17" s="23"/>
      <c r="H17" s="47">
        <v>42169</v>
      </c>
      <c r="I17" s="29">
        <v>0</v>
      </c>
      <c r="J17" s="50"/>
      <c r="K17" s="28">
        <v>0</v>
      </c>
      <c r="L17" s="89">
        <v>140974.5</v>
      </c>
      <c r="M17" s="89"/>
      <c r="N17" s="89"/>
      <c r="P17" s="74">
        <v>42163</v>
      </c>
      <c r="Q17" s="126">
        <v>23591</v>
      </c>
      <c r="R17" s="70">
        <v>158728.6</v>
      </c>
      <c r="S17" s="71">
        <v>42171</v>
      </c>
      <c r="T17" s="70">
        <v>158728.6</v>
      </c>
      <c r="U17" s="77">
        <f t="shared" si="1"/>
        <v>0</v>
      </c>
      <c r="Y17" s="126"/>
      <c r="Z17" s="70"/>
      <c r="AA17" s="226"/>
      <c r="AB17" s="192" t="s">
        <v>203</v>
      </c>
      <c r="AC17" s="193">
        <v>30000</v>
      </c>
      <c r="AD17" s="230">
        <v>42149</v>
      </c>
      <c r="AE17" s="82">
        <v>42150</v>
      </c>
    </row>
    <row r="18" spans="1:31" ht="15" x14ac:dyDescent="0.25">
      <c r="B18" s="43">
        <v>42170</v>
      </c>
      <c r="C18" s="176">
        <v>2558</v>
      </c>
      <c r="D18" s="24" t="s">
        <v>325</v>
      </c>
      <c r="E18" s="225">
        <v>42170</v>
      </c>
      <c r="F18" s="28">
        <v>216523</v>
      </c>
      <c r="G18" s="23"/>
      <c r="H18" s="47">
        <v>42170</v>
      </c>
      <c r="I18" s="29">
        <v>0</v>
      </c>
      <c r="J18" s="51"/>
      <c r="K18" s="34">
        <v>0</v>
      </c>
      <c r="L18" s="89">
        <v>213965</v>
      </c>
      <c r="M18" s="89"/>
      <c r="N18" s="89"/>
      <c r="P18" s="74">
        <v>42164</v>
      </c>
      <c r="Q18" s="126">
        <v>23640</v>
      </c>
      <c r="R18" s="70">
        <v>29984</v>
      </c>
      <c r="S18" s="71">
        <v>42171</v>
      </c>
      <c r="T18" s="70">
        <v>29984</v>
      </c>
      <c r="U18" s="77">
        <f t="shared" si="1"/>
        <v>0</v>
      </c>
      <c r="Y18" s="126"/>
      <c r="Z18" s="70"/>
      <c r="AA18" s="226"/>
      <c r="AB18" s="251" t="s">
        <v>203</v>
      </c>
      <c r="AC18" s="193">
        <v>45000</v>
      </c>
      <c r="AD18" s="230">
        <v>42149</v>
      </c>
      <c r="AE18" s="82">
        <v>42150</v>
      </c>
    </row>
    <row r="19" spans="1:31" ht="15" x14ac:dyDescent="0.25">
      <c r="A19" s="13"/>
      <c r="B19" s="43">
        <v>42171</v>
      </c>
      <c r="C19" s="176">
        <v>6626</v>
      </c>
      <c r="D19" s="24" t="s">
        <v>222</v>
      </c>
      <c r="E19" s="225">
        <v>42171</v>
      </c>
      <c r="F19" s="28">
        <v>143271.5</v>
      </c>
      <c r="G19" s="23"/>
      <c r="H19" s="47">
        <v>42171</v>
      </c>
      <c r="I19" s="29">
        <v>0</v>
      </c>
      <c r="J19" s="334"/>
      <c r="K19" s="28">
        <v>0</v>
      </c>
      <c r="L19" s="89">
        <v>136645.5</v>
      </c>
      <c r="M19" s="89"/>
      <c r="N19" s="89"/>
      <c r="P19" s="74">
        <v>42165</v>
      </c>
      <c r="Q19" s="126">
        <v>23711</v>
      </c>
      <c r="R19" s="70">
        <v>15268.4</v>
      </c>
      <c r="S19" s="71">
        <v>42171</v>
      </c>
      <c r="T19" s="70">
        <v>15268.4</v>
      </c>
      <c r="U19" s="77">
        <f t="shared" si="1"/>
        <v>0</v>
      </c>
      <c r="Y19" s="126"/>
      <c r="Z19" s="70"/>
      <c r="AA19" s="226"/>
      <c r="AB19" s="192" t="s">
        <v>203</v>
      </c>
      <c r="AC19" s="193">
        <v>52000</v>
      </c>
      <c r="AD19" s="230">
        <v>42150</v>
      </c>
    </row>
    <row r="20" spans="1:31" ht="15" x14ac:dyDescent="0.25">
      <c r="B20" s="43">
        <v>42172</v>
      </c>
      <c r="C20" s="176">
        <v>0</v>
      </c>
      <c r="D20" s="24" t="s">
        <v>343</v>
      </c>
      <c r="E20" s="225">
        <v>42172</v>
      </c>
      <c r="F20" s="28">
        <v>92265</v>
      </c>
      <c r="G20" s="23"/>
      <c r="H20" s="47">
        <v>42172</v>
      </c>
      <c r="I20" s="29">
        <v>127</v>
      </c>
      <c r="J20" s="334"/>
      <c r="K20" s="28">
        <v>0</v>
      </c>
      <c r="L20" s="89">
        <v>92138</v>
      </c>
      <c r="M20" s="89"/>
      <c r="N20" s="89"/>
      <c r="P20" s="74">
        <v>42165</v>
      </c>
      <c r="Q20" s="126">
        <v>23780</v>
      </c>
      <c r="R20" s="70">
        <v>329571.45</v>
      </c>
      <c r="S20" s="146">
        <v>42188</v>
      </c>
      <c r="T20" s="274">
        <v>329571.45</v>
      </c>
      <c r="U20" s="77">
        <f t="shared" si="1"/>
        <v>0</v>
      </c>
      <c r="Y20" s="126"/>
      <c r="Z20" s="70"/>
      <c r="AA20" s="244"/>
      <c r="AB20" s="192">
        <v>2996912</v>
      </c>
      <c r="AC20" s="193">
        <v>56000</v>
      </c>
      <c r="AD20" s="230">
        <v>42150</v>
      </c>
    </row>
    <row r="21" spans="1:31" ht="15" x14ac:dyDescent="0.25">
      <c r="B21" s="43">
        <v>42173</v>
      </c>
      <c r="C21" s="176">
        <v>24533</v>
      </c>
      <c r="D21" s="59" t="s">
        <v>322</v>
      </c>
      <c r="E21" s="225">
        <v>42173</v>
      </c>
      <c r="F21" s="28">
        <v>110973.5</v>
      </c>
      <c r="G21" s="23"/>
      <c r="H21" s="47">
        <v>42173</v>
      </c>
      <c r="I21" s="29">
        <v>0</v>
      </c>
      <c r="J21" s="50"/>
      <c r="K21" s="34">
        <v>0</v>
      </c>
      <c r="L21" s="89">
        <v>86440.5</v>
      </c>
      <c r="M21" s="89"/>
      <c r="N21" s="89"/>
      <c r="P21" s="74">
        <v>42165</v>
      </c>
      <c r="Q21" s="126">
        <v>23781</v>
      </c>
      <c r="R21" s="70">
        <v>155841.03</v>
      </c>
      <c r="S21" s="146">
        <v>42188</v>
      </c>
      <c r="T21" s="274">
        <v>155841.03</v>
      </c>
      <c r="U21" s="77">
        <f t="shared" si="1"/>
        <v>0</v>
      </c>
      <c r="Y21" s="242"/>
      <c r="Z21" s="213"/>
      <c r="AA21" s="226"/>
      <c r="AB21" s="192">
        <v>2996918</v>
      </c>
      <c r="AC21" s="193">
        <v>33409</v>
      </c>
      <c r="AD21" s="230">
        <v>42150</v>
      </c>
    </row>
    <row r="22" spans="1:31" ht="15" x14ac:dyDescent="0.25">
      <c r="B22" s="43">
        <v>42174</v>
      </c>
      <c r="C22" s="176">
        <v>323</v>
      </c>
      <c r="D22" s="59" t="s">
        <v>344</v>
      </c>
      <c r="E22" s="225">
        <v>42174</v>
      </c>
      <c r="F22" s="28">
        <v>165978</v>
      </c>
      <c r="G22" s="20"/>
      <c r="H22" s="47">
        <v>42174</v>
      </c>
      <c r="I22" s="29">
        <v>0</v>
      </c>
      <c r="J22" s="50"/>
      <c r="K22" s="34">
        <v>0</v>
      </c>
      <c r="L22" s="89">
        <v>165655</v>
      </c>
      <c r="M22" s="89"/>
      <c r="N22" s="89"/>
      <c r="P22" s="74">
        <v>42166</v>
      </c>
      <c r="Q22" s="126">
        <v>23807</v>
      </c>
      <c r="R22" s="70">
        <v>29648.400000000001</v>
      </c>
      <c r="S22" s="71">
        <v>42171</v>
      </c>
      <c r="T22" s="70">
        <v>29648.400000000001</v>
      </c>
      <c r="U22" s="77">
        <f t="shared" si="1"/>
        <v>0</v>
      </c>
      <c r="Y22" s="242"/>
      <c r="Z22" s="213"/>
      <c r="AA22" s="226"/>
      <c r="AB22" s="192" t="s">
        <v>203</v>
      </c>
      <c r="AC22" s="193">
        <v>40000</v>
      </c>
      <c r="AD22" s="230">
        <v>42152</v>
      </c>
      <c r="AE22" s="82">
        <v>42151</v>
      </c>
    </row>
    <row r="23" spans="1:31" ht="15" x14ac:dyDescent="0.25">
      <c r="A23" s="13"/>
      <c r="B23" s="43">
        <v>42175</v>
      </c>
      <c r="C23" s="176">
        <v>11057</v>
      </c>
      <c r="D23" s="59" t="s">
        <v>345</v>
      </c>
      <c r="E23" s="225">
        <v>42175</v>
      </c>
      <c r="F23" s="28">
        <v>152635</v>
      </c>
      <c r="G23" s="23"/>
      <c r="H23" s="47">
        <v>42175</v>
      </c>
      <c r="I23" s="29">
        <v>0</v>
      </c>
      <c r="J23" s="57"/>
      <c r="K23" s="28">
        <v>0</v>
      </c>
      <c r="L23" s="89">
        <v>141578</v>
      </c>
      <c r="M23" s="89"/>
      <c r="N23" s="89"/>
      <c r="P23" s="74">
        <v>42167</v>
      </c>
      <c r="Q23" s="126">
        <v>23935</v>
      </c>
      <c r="R23" s="70">
        <v>24595.599999999999</v>
      </c>
      <c r="S23" s="71">
        <v>42171</v>
      </c>
      <c r="T23" s="70">
        <v>24595.599999999999</v>
      </c>
      <c r="U23" s="77">
        <f t="shared" si="1"/>
        <v>0</v>
      </c>
      <c r="Y23" s="242"/>
      <c r="Z23" s="213"/>
      <c r="AA23" s="226"/>
      <c r="AB23" s="251" t="s">
        <v>203</v>
      </c>
      <c r="AC23" s="193">
        <v>32000</v>
      </c>
      <c r="AD23" s="230">
        <v>42152</v>
      </c>
      <c r="AE23" s="82">
        <v>42151</v>
      </c>
    </row>
    <row r="24" spans="1:31" ht="15" x14ac:dyDescent="0.25">
      <c r="A24" s="13"/>
      <c r="B24" s="43">
        <v>42176</v>
      </c>
      <c r="C24" s="176">
        <v>497</v>
      </c>
      <c r="D24" s="59" t="s">
        <v>344</v>
      </c>
      <c r="E24" s="225">
        <v>42176</v>
      </c>
      <c r="F24" s="28">
        <v>66483.5</v>
      </c>
      <c r="G24" s="23"/>
      <c r="H24" s="47">
        <v>42176</v>
      </c>
      <c r="I24" s="29">
        <v>0</v>
      </c>
      <c r="J24" s="319"/>
      <c r="K24" s="34"/>
      <c r="L24" s="89">
        <v>65986.5</v>
      </c>
      <c r="M24" s="89"/>
      <c r="N24" s="89"/>
      <c r="P24" s="74">
        <v>42167</v>
      </c>
      <c r="Q24" s="126">
        <v>24024</v>
      </c>
      <c r="R24" s="70">
        <v>1226.5</v>
      </c>
      <c r="S24" s="71">
        <v>42171</v>
      </c>
      <c r="T24" s="70">
        <v>1226.5</v>
      </c>
      <c r="U24" s="77">
        <f t="shared" si="1"/>
        <v>0</v>
      </c>
      <c r="Y24" s="242"/>
      <c r="Z24" s="213"/>
      <c r="AA24" s="226"/>
      <c r="AB24" s="192" t="s">
        <v>203</v>
      </c>
      <c r="AC24" s="193">
        <v>24328</v>
      </c>
      <c r="AD24" s="230">
        <v>42152</v>
      </c>
      <c r="AE24" s="82">
        <v>42151</v>
      </c>
    </row>
    <row r="25" spans="1:31" ht="15" x14ac:dyDescent="0.25">
      <c r="B25" s="43">
        <v>42177</v>
      </c>
      <c r="C25" s="176">
        <v>11463</v>
      </c>
      <c r="D25" s="24" t="s">
        <v>359</v>
      </c>
      <c r="E25" s="225">
        <v>42177</v>
      </c>
      <c r="F25" s="28">
        <v>220493</v>
      </c>
      <c r="G25" s="23"/>
      <c r="H25" s="47">
        <v>42177</v>
      </c>
      <c r="I25" s="29">
        <v>110</v>
      </c>
      <c r="J25" s="50"/>
      <c r="K25" s="34"/>
      <c r="L25" s="89">
        <v>208920</v>
      </c>
      <c r="M25" s="349">
        <v>153000</v>
      </c>
      <c r="N25" s="89" t="s">
        <v>358</v>
      </c>
      <c r="P25" s="74">
        <v>42168</v>
      </c>
      <c r="Q25" s="126">
        <v>24037</v>
      </c>
      <c r="R25" s="70">
        <v>39601.199999999997</v>
      </c>
      <c r="S25" s="71">
        <v>42171</v>
      </c>
      <c r="T25" s="70">
        <v>39601.199999999997</v>
      </c>
      <c r="U25" s="77">
        <f t="shared" si="1"/>
        <v>0</v>
      </c>
      <c r="Y25" s="242"/>
      <c r="Z25" s="213"/>
      <c r="AA25" s="226"/>
      <c r="AB25" s="192">
        <v>2996917</v>
      </c>
      <c r="AC25" s="193">
        <v>36000</v>
      </c>
      <c r="AD25" s="230">
        <v>42151</v>
      </c>
    </row>
    <row r="26" spans="1:31" ht="15" x14ac:dyDescent="0.25">
      <c r="B26" s="43">
        <v>42178</v>
      </c>
      <c r="C26" s="176">
        <v>48093</v>
      </c>
      <c r="D26" s="24" t="s">
        <v>360</v>
      </c>
      <c r="E26" s="225">
        <v>42178</v>
      </c>
      <c r="F26" s="28">
        <v>93973</v>
      </c>
      <c r="G26" s="23"/>
      <c r="H26" s="47">
        <v>42178</v>
      </c>
      <c r="I26" s="29">
        <v>2100</v>
      </c>
      <c r="J26" s="340"/>
      <c r="K26" s="34"/>
      <c r="L26" s="89">
        <v>43780</v>
      </c>
      <c r="M26" s="349">
        <v>26800</v>
      </c>
      <c r="N26" s="89" t="s">
        <v>358</v>
      </c>
      <c r="P26" s="74">
        <v>42168</v>
      </c>
      <c r="Q26" s="126">
        <v>24108</v>
      </c>
      <c r="R26" s="70">
        <v>127572.5</v>
      </c>
      <c r="S26" s="149" t="s">
        <v>346</v>
      </c>
      <c r="T26" s="274">
        <f>25801.62+2950+5700+93120.88</f>
        <v>127572.5</v>
      </c>
      <c r="U26" s="77">
        <f t="shared" si="1"/>
        <v>0</v>
      </c>
      <c r="Y26" s="242"/>
      <c r="Z26" s="213"/>
      <c r="AA26" s="226"/>
      <c r="AB26" s="251" t="s">
        <v>203</v>
      </c>
      <c r="AC26" s="193">
        <v>29837</v>
      </c>
      <c r="AD26" s="230">
        <v>42153</v>
      </c>
      <c r="AE26" s="82">
        <v>42152</v>
      </c>
    </row>
    <row r="27" spans="1:31" ht="15" x14ac:dyDescent="0.25">
      <c r="B27" s="43">
        <v>42179</v>
      </c>
      <c r="C27" s="176">
        <v>0</v>
      </c>
      <c r="D27" s="24"/>
      <c r="E27" s="225">
        <v>42179</v>
      </c>
      <c r="F27" s="28">
        <v>122093</v>
      </c>
      <c r="G27" s="23"/>
      <c r="H27" s="47">
        <v>42179</v>
      </c>
      <c r="I27" s="29">
        <v>0</v>
      </c>
      <c r="J27" s="50"/>
      <c r="K27" s="34"/>
      <c r="L27" s="89">
        <v>122093</v>
      </c>
      <c r="M27" s="89" t="s">
        <v>361</v>
      </c>
      <c r="N27" s="89"/>
      <c r="P27" s="74">
        <v>42169</v>
      </c>
      <c r="Q27" s="126">
        <v>24184</v>
      </c>
      <c r="R27" s="70">
        <v>11463.2</v>
      </c>
      <c r="S27" s="146">
        <v>42188</v>
      </c>
      <c r="T27" s="274">
        <v>11463.2</v>
      </c>
      <c r="U27" s="77">
        <f t="shared" si="1"/>
        <v>0</v>
      </c>
      <c r="Y27" s="242"/>
      <c r="Z27" s="213"/>
      <c r="AA27" s="244"/>
      <c r="AB27" s="251" t="s">
        <v>203</v>
      </c>
      <c r="AC27" s="193">
        <v>20000</v>
      </c>
      <c r="AD27" s="230">
        <v>42153</v>
      </c>
      <c r="AE27" s="82">
        <v>42152</v>
      </c>
    </row>
    <row r="28" spans="1:31" ht="15" x14ac:dyDescent="0.25">
      <c r="B28" s="43">
        <v>42180</v>
      </c>
      <c r="C28" s="176">
        <v>12315</v>
      </c>
      <c r="D28" s="24" t="s">
        <v>357</v>
      </c>
      <c r="E28" s="225">
        <v>42180</v>
      </c>
      <c r="F28" s="28">
        <v>78676</v>
      </c>
      <c r="G28" s="23"/>
      <c r="H28" s="47">
        <v>42180</v>
      </c>
      <c r="I28" s="29">
        <v>0</v>
      </c>
      <c r="J28" s="50"/>
      <c r="K28" s="34"/>
      <c r="L28" s="89">
        <f>62500+3861</f>
        <v>66361</v>
      </c>
      <c r="M28" s="349">
        <v>66361</v>
      </c>
      <c r="N28" s="89" t="s">
        <v>358</v>
      </c>
      <c r="P28" s="74">
        <v>42170</v>
      </c>
      <c r="Q28" s="126">
        <v>24196</v>
      </c>
      <c r="R28" s="129">
        <v>18636.8</v>
      </c>
      <c r="S28" s="146">
        <v>42188</v>
      </c>
      <c r="T28" s="314">
        <v>18636.8</v>
      </c>
      <c r="U28" s="77">
        <f t="shared" si="1"/>
        <v>0</v>
      </c>
      <c r="Y28" s="242"/>
      <c r="Z28" s="213"/>
      <c r="AA28" s="226"/>
      <c r="AB28" s="251" t="s">
        <v>203</v>
      </c>
      <c r="AC28" s="193">
        <v>30000</v>
      </c>
      <c r="AD28" s="230">
        <v>42153</v>
      </c>
      <c r="AE28" s="82">
        <v>42152</v>
      </c>
    </row>
    <row r="29" spans="1:31" ht="15" x14ac:dyDescent="0.25">
      <c r="B29" s="43">
        <v>42181</v>
      </c>
      <c r="C29" s="176">
        <v>8909</v>
      </c>
      <c r="D29" s="24" t="s">
        <v>362</v>
      </c>
      <c r="E29" s="225">
        <v>42181</v>
      </c>
      <c r="F29" s="28">
        <v>157522</v>
      </c>
      <c r="G29" s="23"/>
      <c r="H29" s="47">
        <v>42181</v>
      </c>
      <c r="I29" s="29">
        <v>60</v>
      </c>
      <c r="J29" s="50"/>
      <c r="K29" s="34"/>
      <c r="L29" s="89">
        <v>148553</v>
      </c>
      <c r="M29" s="349">
        <v>148553</v>
      </c>
      <c r="N29" s="89" t="s">
        <v>358</v>
      </c>
      <c r="P29" s="74">
        <v>42170</v>
      </c>
      <c r="Q29" s="126">
        <v>24242</v>
      </c>
      <c r="R29" s="70">
        <v>13823</v>
      </c>
      <c r="S29" s="146">
        <v>42188</v>
      </c>
      <c r="T29" s="274">
        <v>13823</v>
      </c>
      <c r="U29" s="77">
        <f t="shared" si="1"/>
        <v>0</v>
      </c>
      <c r="Y29" s="227"/>
      <c r="Z29" s="213"/>
      <c r="AA29" s="226"/>
      <c r="AB29" s="251" t="s">
        <v>203</v>
      </c>
      <c r="AC29" s="193">
        <v>42000</v>
      </c>
      <c r="AD29" s="230">
        <v>42153</v>
      </c>
      <c r="AE29" s="82">
        <v>42152</v>
      </c>
    </row>
    <row r="30" spans="1:31" ht="15" x14ac:dyDescent="0.25">
      <c r="B30" s="43">
        <v>42182</v>
      </c>
      <c r="C30" s="176">
        <v>2959</v>
      </c>
      <c r="D30" s="24" t="s">
        <v>363</v>
      </c>
      <c r="E30" s="225">
        <v>42182</v>
      </c>
      <c r="F30" s="28">
        <v>181722</v>
      </c>
      <c r="G30" s="23"/>
      <c r="H30" s="47">
        <v>42182</v>
      </c>
      <c r="I30" s="29">
        <v>0</v>
      </c>
      <c r="J30" s="50"/>
      <c r="K30" s="34"/>
      <c r="L30" s="89">
        <v>178763</v>
      </c>
      <c r="M30" s="349">
        <v>140000</v>
      </c>
      <c r="N30" s="89" t="s">
        <v>358</v>
      </c>
      <c r="P30" s="74">
        <v>42170</v>
      </c>
      <c r="Q30" s="126">
        <v>24272</v>
      </c>
      <c r="R30" s="70">
        <v>109013.4</v>
      </c>
      <c r="S30" s="146">
        <v>42188</v>
      </c>
      <c r="T30" s="274">
        <v>109013.4</v>
      </c>
      <c r="U30" s="77">
        <f t="shared" si="1"/>
        <v>0</v>
      </c>
      <c r="Y30" s="227"/>
      <c r="Z30" s="213"/>
      <c r="AA30" s="244"/>
      <c r="AB30" s="251" t="s">
        <v>203</v>
      </c>
      <c r="AC30" s="193">
        <v>28000</v>
      </c>
      <c r="AD30" s="230">
        <v>42152</v>
      </c>
    </row>
    <row r="31" spans="1:31" ht="15" x14ac:dyDescent="0.25">
      <c r="B31" s="43">
        <v>42183</v>
      </c>
      <c r="C31" s="176">
        <v>18787</v>
      </c>
      <c r="D31" s="24" t="s">
        <v>59</v>
      </c>
      <c r="E31" s="225">
        <v>42183</v>
      </c>
      <c r="F31" s="28">
        <v>56632.5</v>
      </c>
      <c r="G31" s="23"/>
      <c r="H31" s="47">
        <v>42183</v>
      </c>
      <c r="I31" s="29">
        <v>100</v>
      </c>
      <c r="J31" s="50"/>
      <c r="K31" s="34"/>
      <c r="L31" s="89">
        <v>37745.5</v>
      </c>
      <c r="M31" s="89" t="s">
        <v>364</v>
      </c>
      <c r="N31" s="89"/>
      <c r="P31" s="74">
        <v>42170</v>
      </c>
      <c r="Q31" s="126">
        <v>24302</v>
      </c>
      <c r="R31" s="70">
        <v>11813.2</v>
      </c>
      <c r="S31" s="146">
        <v>42188</v>
      </c>
      <c r="T31" s="274">
        <v>11813.2</v>
      </c>
      <c r="U31" s="77">
        <f t="shared" si="1"/>
        <v>0</v>
      </c>
      <c r="Y31" s="226"/>
      <c r="Z31" s="226"/>
      <c r="AA31" s="226"/>
      <c r="AB31" s="251" t="s">
        <v>203</v>
      </c>
      <c r="AC31" s="193">
        <v>28435</v>
      </c>
      <c r="AD31" s="230">
        <v>42154</v>
      </c>
      <c r="AE31" s="82">
        <v>42153</v>
      </c>
    </row>
    <row r="32" spans="1:31" ht="15" x14ac:dyDescent="0.25">
      <c r="B32" s="43">
        <v>42184</v>
      </c>
      <c r="C32" s="176">
        <v>11406</v>
      </c>
      <c r="D32" s="25" t="s">
        <v>365</v>
      </c>
      <c r="E32" s="225">
        <v>42184</v>
      </c>
      <c r="F32" s="28">
        <v>117188.5</v>
      </c>
      <c r="G32" s="23"/>
      <c r="H32" s="47">
        <v>42184</v>
      </c>
      <c r="I32" s="29">
        <v>0</v>
      </c>
      <c r="J32" s="50"/>
      <c r="K32" s="34"/>
      <c r="L32" s="89">
        <v>105782.5</v>
      </c>
      <c r="M32" s="89" t="s">
        <v>364</v>
      </c>
      <c r="N32" s="89"/>
      <c r="P32" s="74">
        <v>42171</v>
      </c>
      <c r="Q32" s="126">
        <v>24304</v>
      </c>
      <c r="R32" s="70">
        <v>24613.200000000001</v>
      </c>
      <c r="S32" s="146">
        <v>42188</v>
      </c>
      <c r="T32" s="274">
        <v>24613.200000000001</v>
      </c>
      <c r="U32" s="77">
        <f t="shared" si="1"/>
        <v>0</v>
      </c>
      <c r="Y32" s="226"/>
      <c r="Z32" s="226"/>
      <c r="AA32" s="226"/>
      <c r="AB32" s="251" t="s">
        <v>203</v>
      </c>
      <c r="AC32" s="193">
        <v>40000</v>
      </c>
      <c r="AD32" s="230">
        <v>42154</v>
      </c>
      <c r="AE32" s="82">
        <v>42153</v>
      </c>
    </row>
    <row r="33" spans="1:31" ht="15" x14ac:dyDescent="0.25">
      <c r="B33" s="43">
        <v>42185</v>
      </c>
      <c r="C33" s="176">
        <v>0</v>
      </c>
      <c r="D33" s="24"/>
      <c r="E33" s="225">
        <v>42185</v>
      </c>
      <c r="F33" s="28">
        <v>81899.5</v>
      </c>
      <c r="G33" s="23"/>
      <c r="H33" s="47">
        <v>42185</v>
      </c>
      <c r="I33" s="29">
        <v>0</v>
      </c>
      <c r="J33" s="50"/>
      <c r="K33" s="34"/>
      <c r="L33" s="89">
        <v>81899.5</v>
      </c>
      <c r="M33" s="89" t="s">
        <v>364</v>
      </c>
      <c r="N33" s="89"/>
      <c r="P33" s="74">
        <v>42171</v>
      </c>
      <c r="Q33" s="126">
        <v>24396</v>
      </c>
      <c r="R33" s="70">
        <v>249183.5</v>
      </c>
      <c r="S33" s="146">
        <v>42188</v>
      </c>
      <c r="T33" s="274">
        <v>249183.5</v>
      </c>
      <c r="U33" s="77">
        <f t="shared" si="0"/>
        <v>0</v>
      </c>
      <c r="Y33" s="227"/>
      <c r="Z33" s="213"/>
      <c r="AA33" s="226"/>
      <c r="AB33" s="251" t="s">
        <v>203</v>
      </c>
      <c r="AC33" s="193">
        <v>69000</v>
      </c>
      <c r="AD33" s="230">
        <v>42154</v>
      </c>
      <c r="AE33" s="82">
        <v>42153</v>
      </c>
    </row>
    <row r="34" spans="1:31" thickBot="1" x14ac:dyDescent="0.3">
      <c r="A34" s="13"/>
      <c r="B34" s="43"/>
      <c r="C34" s="176"/>
      <c r="D34" s="24"/>
      <c r="E34" s="225"/>
      <c r="F34" s="28">
        <v>0</v>
      </c>
      <c r="G34" s="23"/>
      <c r="H34" s="47"/>
      <c r="I34" s="29">
        <v>0</v>
      </c>
      <c r="J34" s="50"/>
      <c r="K34" s="34"/>
      <c r="L34" s="89">
        <v>0</v>
      </c>
      <c r="M34" s="89" t="s">
        <v>366</v>
      </c>
      <c r="N34" s="89"/>
      <c r="O34" s="82"/>
      <c r="P34" s="74">
        <v>42172</v>
      </c>
      <c r="Q34" s="126">
        <v>24398</v>
      </c>
      <c r="R34" s="70">
        <v>34176.400000000001</v>
      </c>
      <c r="S34" s="146">
        <v>42188</v>
      </c>
      <c r="T34" s="274">
        <v>34176.400000000001</v>
      </c>
      <c r="U34" s="77">
        <f t="shared" si="0"/>
        <v>0</v>
      </c>
      <c r="Y34" s="227"/>
      <c r="Z34" s="213"/>
      <c r="AA34" s="226"/>
      <c r="AB34" s="251" t="s">
        <v>203</v>
      </c>
      <c r="AC34" s="193">
        <v>30000</v>
      </c>
      <c r="AD34" s="230">
        <v>42153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>
        <v>0</v>
      </c>
      <c r="J35" s="50"/>
      <c r="K35" s="34"/>
      <c r="L35" s="88">
        <v>0</v>
      </c>
      <c r="M35" s="88"/>
      <c r="N35" s="88"/>
      <c r="P35" s="74">
        <v>42173</v>
      </c>
      <c r="Q35" s="126">
        <v>24510</v>
      </c>
      <c r="R35" s="70">
        <v>24315.200000000001</v>
      </c>
      <c r="S35" s="146">
        <v>42188</v>
      </c>
      <c r="T35" s="274">
        <v>24315.200000000001</v>
      </c>
      <c r="U35" s="77">
        <f t="shared" si="0"/>
        <v>0</v>
      </c>
      <c r="Y35" s="121"/>
      <c r="Z35" s="121"/>
      <c r="AA35" s="121"/>
      <c r="AB35" s="251" t="s">
        <v>203</v>
      </c>
      <c r="AC35" s="118">
        <v>20000</v>
      </c>
      <c r="AD35" s="120">
        <v>42154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42173</v>
      </c>
      <c r="Q36" s="126">
        <v>24538</v>
      </c>
      <c r="R36" s="70">
        <v>4623</v>
      </c>
      <c r="S36" s="146">
        <v>42188</v>
      </c>
      <c r="T36" s="274">
        <v>4623</v>
      </c>
      <c r="U36" s="77">
        <f t="shared" si="0"/>
        <v>0</v>
      </c>
      <c r="Y36" s="121"/>
      <c r="Z36" s="121"/>
      <c r="AA36" s="121"/>
      <c r="AB36" s="121">
        <v>2996911</v>
      </c>
      <c r="AC36" s="118">
        <v>35000</v>
      </c>
      <c r="AD36" s="120">
        <v>42154</v>
      </c>
    </row>
    <row r="37" spans="1:31" ht="15" x14ac:dyDescent="0.25">
      <c r="B37" s="5" t="s">
        <v>1</v>
      </c>
      <c r="C37" s="179">
        <f>SUM(C4:C36)</f>
        <v>330725.30000000005</v>
      </c>
      <c r="D37" s="1"/>
      <c r="E37" s="331" t="s">
        <v>1</v>
      </c>
      <c r="F37" s="7">
        <f>SUM(F4:F36)</f>
        <v>4232518</v>
      </c>
      <c r="H37" s="4" t="s">
        <v>1</v>
      </c>
      <c r="I37" s="3">
        <f>SUM(I4:I36)</f>
        <v>2727</v>
      </c>
      <c r="J37" s="3"/>
      <c r="K37" s="3">
        <f t="shared" ref="K37" si="2">SUM(K4:K36)</f>
        <v>84875.09</v>
      </c>
      <c r="L37" s="67">
        <f>SUM(L4:L36)</f>
        <v>3943338.9</v>
      </c>
      <c r="P37" s="74">
        <v>42174</v>
      </c>
      <c r="Q37" s="126">
        <v>24617</v>
      </c>
      <c r="R37" s="70">
        <v>16711.599999999999</v>
      </c>
      <c r="S37" s="146">
        <v>42188</v>
      </c>
      <c r="T37" s="274">
        <v>16711.599999999999</v>
      </c>
      <c r="U37" s="77">
        <f t="shared" si="0"/>
        <v>0</v>
      </c>
      <c r="Y37" s="121"/>
      <c r="Z37" s="121"/>
      <c r="AA37" s="121"/>
      <c r="AB37" s="121">
        <v>2996884</v>
      </c>
      <c r="AC37" s="118">
        <v>27000</v>
      </c>
      <c r="AD37" s="120">
        <v>42154</v>
      </c>
    </row>
    <row r="38" spans="1:31" ht="15" x14ac:dyDescent="0.25">
      <c r="A38" s="421"/>
      <c r="B38" s="421"/>
      <c r="C38" s="88"/>
      <c r="I38" s="3"/>
      <c r="K38" s="3"/>
      <c r="P38" s="74">
        <v>42174</v>
      </c>
      <c r="Q38" s="126">
        <v>24657</v>
      </c>
      <c r="R38" s="70">
        <v>3986.5</v>
      </c>
      <c r="S38" s="146">
        <v>42188</v>
      </c>
      <c r="T38" s="274">
        <v>3986.5</v>
      </c>
      <c r="U38" s="77">
        <f t="shared" si="0"/>
        <v>0</v>
      </c>
      <c r="Y38" s="121"/>
      <c r="Z38" s="121"/>
      <c r="AA38" s="121"/>
      <c r="AB38" s="121">
        <v>2996883</v>
      </c>
      <c r="AC38" s="118">
        <v>35089</v>
      </c>
      <c r="AD38" s="120">
        <v>42154</v>
      </c>
    </row>
    <row r="39" spans="1:31" x14ac:dyDescent="0.25">
      <c r="A39" s="150"/>
      <c r="B39" s="36"/>
      <c r="C39" s="88"/>
      <c r="D39" s="8"/>
      <c r="E39" s="36"/>
      <c r="F39" s="36"/>
      <c r="H39" s="403" t="s">
        <v>7</v>
      </c>
      <c r="I39" s="404"/>
      <c r="J39" s="401">
        <f>I37+K37</f>
        <v>87602.09</v>
      </c>
      <c r="K39" s="402"/>
      <c r="L39" s="90"/>
      <c r="M39" s="90"/>
      <c r="N39" s="90"/>
      <c r="P39" s="74">
        <v>42174</v>
      </c>
      <c r="Q39" s="126">
        <v>24709</v>
      </c>
      <c r="R39" s="129">
        <v>72198.5</v>
      </c>
      <c r="S39" s="146">
        <v>42188</v>
      </c>
      <c r="T39" s="314">
        <v>72198.5</v>
      </c>
      <c r="U39" s="77">
        <f t="shared" si="0"/>
        <v>0</v>
      </c>
      <c r="Y39" s="121"/>
      <c r="Z39" s="121"/>
      <c r="AA39" s="121"/>
      <c r="AB39" s="333" t="s">
        <v>203</v>
      </c>
      <c r="AC39" s="118">
        <v>27000</v>
      </c>
      <c r="AD39" s="120">
        <v>42156</v>
      </c>
      <c r="AE39" s="82">
        <v>42155</v>
      </c>
    </row>
    <row r="40" spans="1:31" ht="16.5" customHeight="1" x14ac:dyDescent="0.25">
      <c r="A40" s="422"/>
      <c r="B40" s="422"/>
      <c r="C40" s="88"/>
      <c r="D40" s="408" t="s">
        <v>8</v>
      </c>
      <c r="E40" s="408"/>
      <c r="F40" s="17">
        <f>F37-J39-C37</f>
        <v>3814190.6100000003</v>
      </c>
      <c r="I40" s="14"/>
      <c r="P40" s="74">
        <v>42175</v>
      </c>
      <c r="Q40" s="126">
        <v>24744</v>
      </c>
      <c r="R40" s="70">
        <v>7258</v>
      </c>
      <c r="S40" s="146">
        <v>42188</v>
      </c>
      <c r="T40" s="274">
        <v>7258</v>
      </c>
      <c r="U40" s="77">
        <f t="shared" si="0"/>
        <v>0</v>
      </c>
      <c r="Y40" s="121"/>
      <c r="Z40" s="121"/>
      <c r="AA40" s="121"/>
      <c r="AB40" s="333" t="s">
        <v>203</v>
      </c>
      <c r="AC40" s="118">
        <v>20000</v>
      </c>
      <c r="AD40" s="120">
        <v>42156</v>
      </c>
      <c r="AE40" s="82">
        <v>42155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42175</v>
      </c>
      <c r="Q41" s="126">
        <v>24762</v>
      </c>
      <c r="R41" s="129">
        <v>16127.6</v>
      </c>
      <c r="S41" s="146">
        <v>42188</v>
      </c>
      <c r="T41" s="314">
        <v>16127.6</v>
      </c>
      <c r="U41" s="77">
        <f t="shared" si="0"/>
        <v>0</v>
      </c>
      <c r="Y41" s="121"/>
      <c r="Z41" s="121"/>
      <c r="AA41" s="121"/>
      <c r="AB41" s="333" t="s">
        <v>203</v>
      </c>
      <c r="AC41" s="118">
        <v>17024</v>
      </c>
      <c r="AD41" s="120">
        <v>42156</v>
      </c>
      <c r="AE41" s="82">
        <v>42155</v>
      </c>
    </row>
    <row r="42" spans="1:31" ht="16.5" customHeight="1" thickBot="1" x14ac:dyDescent="0.3">
      <c r="E42" s="259" t="s">
        <v>146</v>
      </c>
      <c r="F42" s="15">
        <v>-4244451.84</v>
      </c>
      <c r="I42" s="19" t="s">
        <v>9</v>
      </c>
      <c r="J42" s="56"/>
      <c r="K42" s="15">
        <v>453629.27</v>
      </c>
      <c r="P42" s="74">
        <v>42175</v>
      </c>
      <c r="Q42" s="126">
        <v>24801</v>
      </c>
      <c r="R42" s="70">
        <v>130680</v>
      </c>
      <c r="S42" s="146">
        <v>42188</v>
      </c>
      <c r="T42" s="274">
        <v>130680</v>
      </c>
      <c r="U42" s="77">
        <f t="shared" si="0"/>
        <v>0</v>
      </c>
      <c r="Y42" s="121"/>
      <c r="Z42" s="121"/>
      <c r="AA42" s="121"/>
      <c r="AB42" s="333">
        <v>2996910</v>
      </c>
      <c r="AC42" s="118">
        <v>38000</v>
      </c>
      <c r="AD42" s="120">
        <v>42155</v>
      </c>
    </row>
    <row r="43" spans="1:31" thickTop="1" x14ac:dyDescent="0.25">
      <c r="E43" s="4" t="s">
        <v>10</v>
      </c>
      <c r="F43" s="3">
        <f>SUM(F40:F42)</f>
        <v>-430261.22999999952</v>
      </c>
      <c r="K43" s="3">
        <f>F45+K42</f>
        <v>62961.040000000503</v>
      </c>
      <c r="P43" s="74">
        <v>42175</v>
      </c>
      <c r="Q43" s="126">
        <v>24812</v>
      </c>
      <c r="R43" s="70">
        <v>12802.8</v>
      </c>
      <c r="S43" s="146">
        <v>42188</v>
      </c>
      <c r="T43" s="274">
        <v>12802.8</v>
      </c>
      <c r="U43" s="77">
        <f t="shared" si="0"/>
        <v>0</v>
      </c>
      <c r="Y43" s="121"/>
      <c r="Z43" s="121"/>
      <c r="AA43" s="121"/>
      <c r="AB43" s="333">
        <v>2996915</v>
      </c>
      <c r="AC43" s="118">
        <v>30000</v>
      </c>
      <c r="AD43" s="120">
        <v>42155</v>
      </c>
    </row>
    <row r="44" spans="1:31" ht="17.25" customHeight="1" thickBot="1" x14ac:dyDescent="0.3">
      <c r="D44" s="331" t="s">
        <v>31</v>
      </c>
      <c r="E44" s="331"/>
      <c r="F44" s="18">
        <v>39593</v>
      </c>
      <c r="I44" s="4" t="s">
        <v>2</v>
      </c>
      <c r="J44" s="327"/>
      <c r="K44" s="328">
        <v>-295319.14</v>
      </c>
      <c r="P44" s="74">
        <v>42175</v>
      </c>
      <c r="Q44" s="126">
        <v>24885</v>
      </c>
      <c r="R44" s="70">
        <v>15318.8</v>
      </c>
      <c r="S44" s="146">
        <v>42188</v>
      </c>
      <c r="T44" s="274">
        <v>15318.8</v>
      </c>
      <c r="U44" s="77">
        <f t="shared" si="0"/>
        <v>0</v>
      </c>
      <c r="Y44" s="121"/>
      <c r="Z44" s="121"/>
      <c r="AA44" s="121"/>
      <c r="AB44" s="121"/>
      <c r="AC44" s="118"/>
      <c r="AD44" s="120"/>
    </row>
    <row r="45" spans="1:31" ht="20.25" thickTop="1" thickBot="1" x14ac:dyDescent="0.35">
      <c r="E45" s="5" t="s">
        <v>11</v>
      </c>
      <c r="F45" s="6">
        <f>F44+F43</f>
        <v>-390668.22999999952</v>
      </c>
      <c r="I45" s="405" t="s">
        <v>235</v>
      </c>
      <c r="J45" s="406"/>
      <c r="K45" s="93">
        <f>K43+K44</f>
        <v>-232358.09999999951</v>
      </c>
      <c r="P45" s="74">
        <v>42177</v>
      </c>
      <c r="Q45" s="126">
        <v>24916</v>
      </c>
      <c r="R45" s="70">
        <v>21606.799999999999</v>
      </c>
      <c r="S45" s="146">
        <v>42188</v>
      </c>
      <c r="T45" s="274">
        <v>21606.799999999999</v>
      </c>
      <c r="U45" s="77">
        <f t="shared" si="0"/>
        <v>0</v>
      </c>
      <c r="Y45" s="183"/>
      <c r="Z45" s="163"/>
      <c r="AA45" s="163"/>
      <c r="AB45" s="332"/>
      <c r="AC45" s="138">
        <v>0</v>
      </c>
      <c r="AD45" s="232"/>
    </row>
    <row r="46" spans="1:31" ht="16.5" thickTop="1" x14ac:dyDescent="0.25">
      <c r="P46" s="74">
        <v>42177</v>
      </c>
      <c r="Q46" s="126" t="s">
        <v>326</v>
      </c>
      <c r="R46" s="70">
        <v>203585.25</v>
      </c>
      <c r="S46" s="146">
        <v>42188</v>
      </c>
      <c r="T46" s="274">
        <v>203585.25</v>
      </c>
      <c r="U46" s="77">
        <f t="shared" si="0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1426823.5</v>
      </c>
      <c r="AD46" s="229"/>
    </row>
    <row r="47" spans="1:31" ht="15" x14ac:dyDescent="0.25">
      <c r="P47" s="74">
        <v>42178</v>
      </c>
      <c r="Q47" s="126" t="s">
        <v>327</v>
      </c>
      <c r="R47" s="70">
        <v>22191.599999999999</v>
      </c>
      <c r="S47" s="146">
        <v>42188</v>
      </c>
      <c r="T47" s="274">
        <v>22191.599999999999</v>
      </c>
      <c r="U47" s="77">
        <f t="shared" si="0"/>
        <v>0</v>
      </c>
    </row>
    <row r="48" spans="1:31" thickBot="1" x14ac:dyDescent="0.3">
      <c r="P48" s="74">
        <v>42178</v>
      </c>
      <c r="Q48" s="126" t="s">
        <v>328</v>
      </c>
      <c r="R48" s="70">
        <v>5306.4</v>
      </c>
      <c r="S48" s="146">
        <v>42188</v>
      </c>
      <c r="T48" s="274">
        <v>5306.4</v>
      </c>
      <c r="U48" s="77">
        <f t="shared" si="0"/>
        <v>0</v>
      </c>
    </row>
    <row r="49" spans="8:31" customFormat="1" ht="19.5" thickBot="1" x14ac:dyDescent="0.35">
      <c r="P49" s="74">
        <v>42178</v>
      </c>
      <c r="Q49" s="126" t="s">
        <v>329</v>
      </c>
      <c r="R49" s="70">
        <v>2982.4</v>
      </c>
      <c r="S49" s="146">
        <v>42188</v>
      </c>
      <c r="T49" s="274">
        <v>2982.4</v>
      </c>
      <c r="U49" s="77">
        <f t="shared" si="0"/>
        <v>0</v>
      </c>
      <c r="Y49" s="433">
        <v>2</v>
      </c>
      <c r="Z49" s="96" t="s">
        <v>124</v>
      </c>
      <c r="AA49" s="96"/>
      <c r="AB49" s="97"/>
      <c r="AC49" s="295">
        <v>42171</v>
      </c>
      <c r="AD49" s="229"/>
    </row>
    <row r="50" spans="8:31" customFormat="1" ht="16.5" thickBot="1" x14ac:dyDescent="0.3">
      <c r="P50" s="74">
        <v>42178</v>
      </c>
      <c r="Q50" s="126" t="s">
        <v>330</v>
      </c>
      <c r="R50" s="70">
        <v>19722.3</v>
      </c>
      <c r="S50" s="146">
        <v>42188</v>
      </c>
      <c r="T50" s="274">
        <v>19722.3</v>
      </c>
      <c r="U50" s="77">
        <f t="shared" si="0"/>
        <v>0</v>
      </c>
      <c r="Y50" s="434"/>
      <c r="Z50" s="100"/>
      <c r="AA50" s="100"/>
      <c r="AB50" s="101"/>
      <c r="AC50" s="102"/>
      <c r="AD50" s="229"/>
    </row>
    <row r="51" spans="8:31" customFormat="1" x14ac:dyDescent="0.25">
      <c r="P51" s="74">
        <v>42179</v>
      </c>
      <c r="Q51" s="126" t="s">
        <v>331</v>
      </c>
      <c r="R51" s="70">
        <v>22383.599999999999</v>
      </c>
      <c r="S51" s="146">
        <v>42188</v>
      </c>
      <c r="T51" s="274">
        <v>22383.599999999999</v>
      </c>
      <c r="U51" s="77">
        <f t="shared" si="0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8:31" customFormat="1" x14ac:dyDescent="0.25">
      <c r="H52" s="437"/>
      <c r="I52" s="437"/>
      <c r="J52" s="329"/>
      <c r="K52" s="330"/>
      <c r="P52" s="74">
        <v>42179</v>
      </c>
      <c r="Q52" s="126" t="s">
        <v>333</v>
      </c>
      <c r="R52" s="70">
        <v>307390.71999999997</v>
      </c>
      <c r="S52" s="146">
        <v>42188</v>
      </c>
      <c r="T52" s="274">
        <v>307390.71999999997</v>
      </c>
      <c r="U52" s="77">
        <f t="shared" si="0"/>
        <v>0</v>
      </c>
      <c r="Y52" s="126">
        <v>22353</v>
      </c>
      <c r="Z52" s="70">
        <v>256830.8</v>
      </c>
      <c r="AA52" s="106"/>
      <c r="AB52" s="333" t="s">
        <v>297</v>
      </c>
      <c r="AC52" s="118">
        <v>20230</v>
      </c>
      <c r="AD52" s="120">
        <v>42157</v>
      </c>
      <c r="AE52" s="82">
        <v>42156</v>
      </c>
    </row>
    <row r="53" spans="8:31" customFormat="1" ht="15" x14ac:dyDescent="0.25">
      <c r="H53" s="437"/>
      <c r="I53" s="437"/>
      <c r="J53" s="329"/>
      <c r="K53" s="330"/>
      <c r="P53" s="74">
        <v>42179</v>
      </c>
      <c r="Q53" s="126" t="s">
        <v>334</v>
      </c>
      <c r="R53" s="70">
        <v>208444.6</v>
      </c>
      <c r="S53" s="146">
        <v>42188</v>
      </c>
      <c r="T53" s="274">
        <v>208444.6</v>
      </c>
      <c r="U53" s="77">
        <f t="shared" si="0"/>
        <v>0</v>
      </c>
      <c r="Y53" s="126">
        <v>22357</v>
      </c>
      <c r="Z53" s="70">
        <v>266021.84000000003</v>
      </c>
      <c r="AA53" s="111"/>
      <c r="AB53" s="333" t="s">
        <v>297</v>
      </c>
      <c r="AC53" s="118">
        <v>54000</v>
      </c>
      <c r="AD53" s="120">
        <v>42157</v>
      </c>
      <c r="AE53" s="82">
        <v>42156</v>
      </c>
    </row>
    <row r="54" spans="8:31" customFormat="1" ht="15" x14ac:dyDescent="0.25">
      <c r="P54" s="74">
        <v>42179</v>
      </c>
      <c r="Q54" s="126" t="s">
        <v>335</v>
      </c>
      <c r="R54" s="70">
        <v>11956</v>
      </c>
      <c r="S54" s="146">
        <v>42188</v>
      </c>
      <c r="T54" s="274">
        <v>11956</v>
      </c>
      <c r="U54" s="77">
        <f t="shared" si="0"/>
        <v>0</v>
      </c>
      <c r="Y54" s="126">
        <v>22413</v>
      </c>
      <c r="Z54" s="70">
        <v>14033.6</v>
      </c>
      <c r="AA54" s="111"/>
      <c r="AB54" s="333" t="s">
        <v>297</v>
      </c>
      <c r="AC54" s="118">
        <v>20000</v>
      </c>
      <c r="AD54" s="120">
        <v>42156</v>
      </c>
    </row>
    <row r="55" spans="8:31" customFormat="1" ht="15" x14ac:dyDescent="0.25">
      <c r="P55" s="74">
        <v>42180</v>
      </c>
      <c r="Q55" s="126" t="s">
        <v>332</v>
      </c>
      <c r="R55" s="70">
        <v>14171.6</v>
      </c>
      <c r="S55" s="146">
        <v>42188</v>
      </c>
      <c r="T55" s="274">
        <v>14171.6</v>
      </c>
      <c r="U55" s="77">
        <f t="shared" si="0"/>
        <v>0</v>
      </c>
      <c r="Y55" s="126">
        <v>22420</v>
      </c>
      <c r="Z55" s="70">
        <v>24592.66</v>
      </c>
      <c r="AA55" s="111"/>
      <c r="AB55" s="333" t="s">
        <v>297</v>
      </c>
      <c r="AC55" s="118">
        <v>27000</v>
      </c>
      <c r="AD55" s="120">
        <v>42156</v>
      </c>
    </row>
    <row r="56" spans="8:31" customFormat="1" ht="15" x14ac:dyDescent="0.25">
      <c r="P56" s="74">
        <v>42181</v>
      </c>
      <c r="Q56" s="126" t="s">
        <v>336</v>
      </c>
      <c r="R56" s="70">
        <v>25791.9</v>
      </c>
      <c r="S56" s="146">
        <v>42188</v>
      </c>
      <c r="T56" s="274">
        <v>25791.9</v>
      </c>
      <c r="U56" s="77">
        <f t="shared" si="0"/>
        <v>0</v>
      </c>
      <c r="Y56" s="126">
        <v>22431</v>
      </c>
      <c r="Z56" s="70">
        <v>17250.599999999999</v>
      </c>
      <c r="AA56" s="111"/>
      <c r="AB56" s="333" t="s">
        <v>297</v>
      </c>
      <c r="AC56" s="118">
        <v>20000</v>
      </c>
      <c r="AD56" s="120">
        <v>42156</v>
      </c>
    </row>
    <row r="57" spans="8:31" customFormat="1" x14ac:dyDescent="0.25">
      <c r="P57" s="74">
        <v>42181</v>
      </c>
      <c r="Q57" s="126" t="s">
        <v>337</v>
      </c>
      <c r="R57" s="70">
        <v>4247.8</v>
      </c>
      <c r="S57" s="149" t="s">
        <v>413</v>
      </c>
      <c r="T57" s="274">
        <f>3783.77+464.03</f>
        <v>4247.8</v>
      </c>
      <c r="U57" s="77">
        <f t="shared" si="0"/>
        <v>0</v>
      </c>
      <c r="Y57" s="126">
        <v>22553</v>
      </c>
      <c r="Z57" s="70">
        <v>18196.8</v>
      </c>
      <c r="AA57" s="190"/>
      <c r="AB57" s="333" t="s">
        <v>297</v>
      </c>
      <c r="AC57" s="187">
        <v>60000</v>
      </c>
      <c r="AD57" s="230">
        <v>42156</v>
      </c>
    </row>
    <row r="58" spans="8:31" customFormat="1" x14ac:dyDescent="0.25">
      <c r="P58" s="74">
        <v>42181</v>
      </c>
      <c r="Q58" s="126" t="s">
        <v>339</v>
      </c>
      <c r="R58" s="70">
        <v>10282.299999999999</v>
      </c>
      <c r="S58" s="146">
        <v>42208</v>
      </c>
      <c r="T58" s="274">
        <v>10282.299999999999</v>
      </c>
      <c r="U58" s="77">
        <f t="shared" si="0"/>
        <v>0</v>
      </c>
      <c r="Y58" s="126">
        <v>22678</v>
      </c>
      <c r="Z58" s="70">
        <v>25728.400000000001</v>
      </c>
      <c r="AA58" s="226"/>
      <c r="AB58" s="333" t="s">
        <v>297</v>
      </c>
      <c r="AC58" s="187">
        <v>38000</v>
      </c>
      <c r="AD58" s="230">
        <v>42157</v>
      </c>
    </row>
    <row r="59" spans="8:31" customFormat="1" ht="15" x14ac:dyDescent="0.25">
      <c r="P59" s="74">
        <v>42182</v>
      </c>
      <c r="Q59" s="126" t="s">
        <v>338</v>
      </c>
      <c r="R59" s="70">
        <v>31680</v>
      </c>
      <c r="S59" s="146">
        <v>42208</v>
      </c>
      <c r="T59" s="274">
        <v>31680</v>
      </c>
      <c r="U59" s="77">
        <f t="shared" si="0"/>
        <v>0</v>
      </c>
      <c r="Y59" s="126">
        <v>22748</v>
      </c>
      <c r="Z59" s="70">
        <v>8673.6</v>
      </c>
      <c r="AA59" s="111"/>
      <c r="AB59" s="333">
        <v>2996904</v>
      </c>
      <c r="AC59" s="193">
        <v>62500</v>
      </c>
      <c r="AD59" s="230">
        <v>42158</v>
      </c>
      <c r="AE59" s="82">
        <v>42157</v>
      </c>
    </row>
    <row r="60" spans="8:31" customFormat="1" ht="15" x14ac:dyDescent="0.25">
      <c r="P60" s="74">
        <v>42184</v>
      </c>
      <c r="Q60" s="126" t="s">
        <v>340</v>
      </c>
      <c r="R60" s="70">
        <v>24730.400000000001</v>
      </c>
      <c r="S60" s="146">
        <v>42208</v>
      </c>
      <c r="T60" s="274">
        <v>24730.400000000001</v>
      </c>
      <c r="U60" s="77">
        <f t="shared" si="0"/>
        <v>0</v>
      </c>
      <c r="Y60" s="126">
        <v>22764</v>
      </c>
      <c r="Z60" s="70">
        <v>167643.5</v>
      </c>
      <c r="AA60" s="111"/>
      <c r="AB60" s="333">
        <v>2996907</v>
      </c>
      <c r="AC60" s="193">
        <v>23423</v>
      </c>
      <c r="AD60" s="230">
        <v>42157</v>
      </c>
    </row>
    <row r="61" spans="8:31" customFormat="1" ht="15" x14ac:dyDescent="0.25">
      <c r="P61" s="74">
        <v>42184</v>
      </c>
      <c r="Q61" s="126" t="s">
        <v>341</v>
      </c>
      <c r="R61" s="70">
        <v>44897.599999999999</v>
      </c>
      <c r="S61" s="146">
        <v>42208</v>
      </c>
      <c r="T61" s="274">
        <v>44897.599999999999</v>
      </c>
      <c r="U61" s="77">
        <f t="shared" si="0"/>
        <v>0</v>
      </c>
      <c r="Y61" s="126">
        <v>22817</v>
      </c>
      <c r="Z61" s="70">
        <v>18679.8</v>
      </c>
      <c r="AA61" s="111"/>
      <c r="AB61" s="333" t="s">
        <v>297</v>
      </c>
      <c r="AC61" s="193">
        <v>20380</v>
      </c>
      <c r="AD61" s="230">
        <v>42159</v>
      </c>
      <c r="AE61" s="82">
        <v>42158</v>
      </c>
    </row>
    <row r="62" spans="8:31" customFormat="1" ht="15" x14ac:dyDescent="0.25">
      <c r="P62" s="74">
        <v>42184</v>
      </c>
      <c r="Q62" s="126" t="s">
        <v>349</v>
      </c>
      <c r="R62" s="70">
        <v>288544.26</v>
      </c>
      <c r="S62" s="146">
        <v>42208</v>
      </c>
      <c r="T62" s="274">
        <v>288544.26</v>
      </c>
      <c r="U62" s="77">
        <f t="shared" si="0"/>
        <v>0</v>
      </c>
      <c r="Y62" s="168">
        <v>22873</v>
      </c>
      <c r="Z62" s="169">
        <v>23867.56</v>
      </c>
      <c r="AA62" s="111"/>
      <c r="AB62" s="333" t="s">
        <v>297</v>
      </c>
      <c r="AC62" s="193">
        <v>40000</v>
      </c>
      <c r="AD62" s="230">
        <v>42159</v>
      </c>
      <c r="AE62" s="82">
        <v>42158</v>
      </c>
    </row>
    <row r="63" spans="8:31" customFormat="1" ht="15" x14ac:dyDescent="0.25">
      <c r="P63" s="74">
        <v>42184</v>
      </c>
      <c r="Q63" s="126" t="s">
        <v>350</v>
      </c>
      <c r="R63" s="70">
        <v>205877.35</v>
      </c>
      <c r="S63" s="146">
        <v>42208</v>
      </c>
      <c r="T63" s="274">
        <v>205877.35</v>
      </c>
      <c r="U63" s="77">
        <f t="shared" si="0"/>
        <v>0</v>
      </c>
      <c r="Y63" s="126">
        <v>22893</v>
      </c>
      <c r="Z63" s="70">
        <v>123953.68</v>
      </c>
      <c r="AA63" s="226"/>
      <c r="AB63" s="333">
        <v>2996906</v>
      </c>
      <c r="AC63" s="193">
        <v>14000</v>
      </c>
      <c r="AD63" s="230">
        <v>42158</v>
      </c>
    </row>
    <row r="64" spans="8:31" customFormat="1" ht="15" x14ac:dyDescent="0.25">
      <c r="P64" s="74">
        <v>42185</v>
      </c>
      <c r="Q64" s="126" t="s">
        <v>342</v>
      </c>
      <c r="R64" s="70">
        <v>17556</v>
      </c>
      <c r="S64" s="146">
        <v>42208</v>
      </c>
      <c r="T64" s="274">
        <v>17556</v>
      </c>
      <c r="U64" s="77">
        <f t="shared" si="0"/>
        <v>0</v>
      </c>
      <c r="Y64" s="126">
        <v>22976</v>
      </c>
      <c r="Z64" s="70">
        <v>26459.200000000001</v>
      </c>
      <c r="AA64" s="226"/>
      <c r="AB64" s="333" t="s">
        <v>297</v>
      </c>
      <c r="AC64" s="193">
        <v>19610.5</v>
      </c>
      <c r="AD64" s="230">
        <v>42160</v>
      </c>
      <c r="AE64" s="82">
        <v>42159</v>
      </c>
    </row>
    <row r="65" spans="16:31" customFormat="1" ht="15" x14ac:dyDescent="0.25">
      <c r="P65" s="74"/>
      <c r="Q65" s="126"/>
      <c r="R65" s="70"/>
      <c r="S65" s="131"/>
      <c r="T65" s="85"/>
      <c r="U65" s="77">
        <f t="shared" si="0"/>
        <v>0</v>
      </c>
      <c r="Y65" s="126">
        <v>22977</v>
      </c>
      <c r="Z65" s="70">
        <v>763.2</v>
      </c>
      <c r="AA65" s="226"/>
      <c r="AB65" s="333" t="s">
        <v>297</v>
      </c>
      <c r="AC65" s="193">
        <v>44000</v>
      </c>
      <c r="AD65" s="230">
        <v>42160</v>
      </c>
      <c r="AE65" s="82">
        <v>42159</v>
      </c>
    </row>
    <row r="66" spans="16:31" customFormat="1" ht="15" x14ac:dyDescent="0.25">
      <c r="P66" s="74"/>
      <c r="Q66" s="126"/>
      <c r="R66" s="70"/>
      <c r="S66" s="131"/>
      <c r="T66" s="85"/>
      <c r="U66" s="77">
        <f t="shared" si="0"/>
        <v>0</v>
      </c>
      <c r="Y66" s="126">
        <v>23059</v>
      </c>
      <c r="Z66" s="70">
        <v>17213</v>
      </c>
      <c r="AA66" s="226"/>
      <c r="AB66" s="333" t="s">
        <v>297</v>
      </c>
      <c r="AC66" s="193">
        <v>54500</v>
      </c>
      <c r="AD66" s="230">
        <v>42160</v>
      </c>
      <c r="AE66" s="82">
        <v>42159</v>
      </c>
    </row>
    <row r="67" spans="16:31" customFormat="1" ht="15" x14ac:dyDescent="0.25">
      <c r="P67" s="74"/>
      <c r="Q67" s="126"/>
      <c r="R67" s="70"/>
      <c r="S67" s="131"/>
      <c r="T67" s="85"/>
      <c r="U67" s="77">
        <f t="shared" si="0"/>
        <v>0</v>
      </c>
      <c r="Y67" s="126">
        <v>23088</v>
      </c>
      <c r="Z67" s="70">
        <v>291414.81</v>
      </c>
      <c r="AA67" s="226"/>
      <c r="AB67" s="333" t="s">
        <v>297</v>
      </c>
      <c r="AC67" s="193">
        <v>30000</v>
      </c>
      <c r="AD67" s="230">
        <v>42159</v>
      </c>
    </row>
    <row r="68" spans="16:31" customFormat="1" ht="15" x14ac:dyDescent="0.25">
      <c r="P68" s="74"/>
      <c r="Q68" s="126"/>
      <c r="R68" s="70"/>
      <c r="S68" s="131"/>
      <c r="T68" s="85"/>
      <c r="U68" s="77">
        <f t="shared" ref="U68:U72" si="3">R68-T68</f>
        <v>0</v>
      </c>
      <c r="Y68" s="126">
        <v>23089</v>
      </c>
      <c r="Z68" s="70">
        <v>237123.63</v>
      </c>
      <c r="AA68" s="244"/>
      <c r="AB68" s="333" t="s">
        <v>297</v>
      </c>
      <c r="AC68" s="193">
        <v>20309.5</v>
      </c>
      <c r="AD68" s="230">
        <v>42161</v>
      </c>
      <c r="AE68" s="82">
        <v>42160</v>
      </c>
    </row>
    <row r="69" spans="16:31" customFormat="1" ht="15" x14ac:dyDescent="0.25">
      <c r="P69" s="74"/>
      <c r="Q69" s="126"/>
      <c r="R69" s="70"/>
      <c r="S69" s="131"/>
      <c r="T69" s="85"/>
      <c r="U69" s="77">
        <f t="shared" si="3"/>
        <v>0</v>
      </c>
      <c r="Y69" s="126">
        <v>23152</v>
      </c>
      <c r="Z69" s="70">
        <v>26218.6</v>
      </c>
      <c r="AA69" s="226"/>
      <c r="AB69" s="333" t="s">
        <v>297</v>
      </c>
      <c r="AC69" s="193">
        <v>50000</v>
      </c>
      <c r="AD69" s="230">
        <v>42161</v>
      </c>
      <c r="AE69" s="82">
        <v>42160</v>
      </c>
    </row>
    <row r="70" spans="16:31" customFormat="1" ht="15" x14ac:dyDescent="0.25">
      <c r="P70" s="74"/>
      <c r="Q70" s="126"/>
      <c r="R70" s="70"/>
      <c r="S70" s="131"/>
      <c r="T70" s="85"/>
      <c r="U70" s="77">
        <f t="shared" si="3"/>
        <v>0</v>
      </c>
      <c r="Y70" s="126">
        <v>23189</v>
      </c>
      <c r="Z70" s="70">
        <v>1840</v>
      </c>
      <c r="AA70" s="226"/>
      <c r="AB70" s="333" t="s">
        <v>297</v>
      </c>
      <c r="AC70" s="193">
        <v>25000</v>
      </c>
      <c r="AD70" s="230">
        <v>42160</v>
      </c>
    </row>
    <row r="71" spans="16:31" customFormat="1" ht="15" x14ac:dyDescent="0.25">
      <c r="P71" s="74"/>
      <c r="Q71" s="126"/>
      <c r="R71" s="70"/>
      <c r="S71" s="131"/>
      <c r="T71" s="85"/>
      <c r="U71" s="77">
        <f t="shared" si="3"/>
        <v>0</v>
      </c>
      <c r="Y71" s="126">
        <v>23268</v>
      </c>
      <c r="Z71" s="70">
        <v>18418.599999999999</v>
      </c>
      <c r="AA71" s="226"/>
      <c r="AB71" s="333" t="s">
        <v>297</v>
      </c>
      <c r="AC71" s="193">
        <v>15000</v>
      </c>
      <c r="AD71" s="230">
        <v>42160</v>
      </c>
    </row>
    <row r="72" spans="16:31" customFormat="1" thickBot="1" x14ac:dyDescent="0.3">
      <c r="P72" s="23"/>
      <c r="Q72" s="142"/>
      <c r="R72" s="133"/>
      <c r="S72" s="142"/>
      <c r="T72" s="143"/>
      <c r="U72" s="134">
        <f t="shared" si="3"/>
        <v>0</v>
      </c>
      <c r="Y72" s="126">
        <v>23355</v>
      </c>
      <c r="Z72" s="70">
        <v>22796.400000000001</v>
      </c>
      <c r="AA72" s="226"/>
      <c r="AB72" s="333" t="s">
        <v>297</v>
      </c>
      <c r="AC72" s="193">
        <v>45000</v>
      </c>
      <c r="AD72" s="230">
        <v>42160</v>
      </c>
    </row>
    <row r="73" spans="16:31" customFormat="1" ht="16.5" thickTop="1" x14ac:dyDescent="0.25">
      <c r="R73" s="132">
        <f>SUM(R4:R72)</f>
        <v>4244451.84</v>
      </c>
      <c r="S73" s="132"/>
      <c r="T73" s="144">
        <f t="shared" ref="T73" si="4">SUM(T4:T72)</f>
        <v>4244451.84</v>
      </c>
      <c r="U73" s="144">
        <f>SUM(U4:U72)</f>
        <v>0</v>
      </c>
      <c r="Y73" s="126">
        <v>23446</v>
      </c>
      <c r="Z73" s="70">
        <v>249443.5</v>
      </c>
      <c r="AA73" s="226"/>
      <c r="AB73" s="251" t="s">
        <v>297</v>
      </c>
      <c r="AC73" s="193">
        <v>28000</v>
      </c>
      <c r="AD73" s="230">
        <v>42160</v>
      </c>
    </row>
    <row r="74" spans="16:31" customFormat="1" ht="15" x14ac:dyDescent="0.25">
      <c r="P74" s="8"/>
      <c r="Q74" s="8"/>
      <c r="R74" s="8"/>
      <c r="S74" s="8"/>
      <c r="T74" s="145"/>
      <c r="U74" s="145"/>
      <c r="V74" s="8"/>
      <c r="Y74" s="126">
        <v>23514</v>
      </c>
      <c r="Z74" s="70">
        <v>22808.400000000001</v>
      </c>
      <c r="AA74" s="226"/>
      <c r="AB74" s="251" t="s">
        <v>151</v>
      </c>
      <c r="AC74" s="193">
        <v>50000</v>
      </c>
      <c r="AD74" s="230">
        <v>42160</v>
      </c>
    </row>
    <row r="75" spans="16:31" customFormat="1" x14ac:dyDescent="0.25">
      <c r="P75" s="79"/>
      <c r="Q75" s="80"/>
      <c r="S75" s="81"/>
      <c r="T75" s="315"/>
      <c r="U75" s="23"/>
      <c r="Y75" s="126">
        <v>23591</v>
      </c>
      <c r="Z75" s="70">
        <v>158728.6</v>
      </c>
      <c r="AA75" s="226"/>
      <c r="AB75" s="251"/>
      <c r="AC75" s="193"/>
      <c r="AD75" s="230"/>
    </row>
    <row r="76" spans="16:31" customFormat="1" ht="15" x14ac:dyDescent="0.25">
      <c r="P76" s="74"/>
      <c r="Q76" s="341"/>
      <c r="R76" s="341"/>
      <c r="S76" s="342"/>
      <c r="T76" s="343"/>
      <c r="U76" s="23"/>
      <c r="Y76" s="126">
        <v>23640</v>
      </c>
      <c r="Z76" s="70">
        <v>29984</v>
      </c>
      <c r="AA76" s="226"/>
      <c r="AB76" s="251"/>
      <c r="AC76" s="193"/>
      <c r="AD76" s="230"/>
    </row>
    <row r="77" spans="16:31" customFormat="1" ht="15" x14ac:dyDescent="0.25">
      <c r="P77" s="74"/>
      <c r="Q77" s="341"/>
      <c r="R77" s="341"/>
      <c r="S77" s="342"/>
      <c r="T77" s="343"/>
      <c r="U77" s="23"/>
      <c r="Y77" s="126">
        <v>23711</v>
      </c>
      <c r="Z77" s="70">
        <v>15268.4</v>
      </c>
      <c r="AA77" s="226"/>
      <c r="AB77" s="251"/>
      <c r="AC77" s="193"/>
      <c r="AD77" s="230"/>
    </row>
    <row r="78" spans="16:31" customFormat="1" ht="15" x14ac:dyDescent="0.25">
      <c r="P78" s="74"/>
      <c r="Q78" s="341"/>
      <c r="R78" s="341"/>
      <c r="S78" s="342"/>
      <c r="T78" s="343"/>
      <c r="U78" s="23"/>
      <c r="Y78" s="126">
        <v>23807</v>
      </c>
      <c r="Z78" s="70">
        <v>29648.400000000001</v>
      </c>
      <c r="AA78" s="226"/>
      <c r="AB78" s="251"/>
      <c r="AC78" s="193"/>
      <c r="AD78" s="230"/>
    </row>
    <row r="79" spans="16:31" customFormat="1" ht="15" x14ac:dyDescent="0.25">
      <c r="P79" s="74"/>
      <c r="Q79" s="341"/>
      <c r="R79" s="341"/>
      <c r="S79" s="342"/>
      <c r="T79" s="343"/>
      <c r="U79" s="23"/>
      <c r="Y79" s="126">
        <v>23935</v>
      </c>
      <c r="Z79" s="70">
        <v>24595.599999999999</v>
      </c>
      <c r="AA79" s="226"/>
      <c r="AB79" s="251"/>
      <c r="AC79" s="193"/>
      <c r="AD79" s="230"/>
    </row>
    <row r="80" spans="16:31" customFormat="1" ht="15" x14ac:dyDescent="0.25">
      <c r="P80" s="74"/>
      <c r="Q80" s="341"/>
      <c r="R80" s="341"/>
      <c r="S80" s="344"/>
      <c r="T80" s="343"/>
      <c r="U80" s="23"/>
      <c r="Y80" s="126">
        <v>24024</v>
      </c>
      <c r="Z80" s="70">
        <v>1226.5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 s="74"/>
      <c r="Q81" s="341"/>
      <c r="R81" s="341"/>
      <c r="S81" s="344"/>
      <c r="T81" s="343"/>
      <c r="Y81" s="126">
        <v>24037</v>
      </c>
      <c r="Z81" s="70">
        <v>39601.199999999997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 s="74"/>
      <c r="Q82" s="341"/>
      <c r="R82" s="341"/>
      <c r="S82" s="344"/>
      <c r="T82" s="343"/>
      <c r="Y82" s="126">
        <v>24108</v>
      </c>
      <c r="Z82" s="70">
        <v>25801.62</v>
      </c>
      <c r="AA82" s="244" t="s">
        <v>137</v>
      </c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 s="74"/>
      <c r="Q83" s="341"/>
      <c r="R83" s="341"/>
      <c r="S83" s="342"/>
      <c r="T83" s="343"/>
      <c r="Y83" s="126">
        <v>24108</v>
      </c>
      <c r="Z83" s="70">
        <v>2950</v>
      </c>
      <c r="AA83" s="213" t="s">
        <v>323</v>
      </c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 s="74"/>
      <c r="Q84" s="341"/>
      <c r="R84" s="341"/>
      <c r="S84" s="342"/>
      <c r="T84" s="343"/>
      <c r="Y84" s="126"/>
      <c r="Z84" s="70"/>
      <c r="AA84" s="226"/>
      <c r="AB84" s="251"/>
      <c r="AC84" s="193"/>
      <c r="AD84" s="230"/>
    </row>
    <row r="85" spans="2:30" ht="15" x14ac:dyDescent="0.25">
      <c r="P85" s="74"/>
      <c r="Q85" s="341"/>
      <c r="R85" s="341"/>
      <c r="S85" s="342"/>
      <c r="T85" s="343"/>
      <c r="W85" s="8"/>
      <c r="Y85" s="126"/>
      <c r="Z85" s="70"/>
      <c r="AA85" s="226"/>
      <c r="AB85" s="251"/>
      <c r="AC85" s="193"/>
      <c r="AD85" s="230"/>
    </row>
    <row r="86" spans="2:30" ht="15" x14ac:dyDescent="0.25">
      <c r="P86" s="74"/>
      <c r="Q86" s="341"/>
      <c r="R86" s="341"/>
      <c r="S86" s="342"/>
      <c r="T86" s="343"/>
      <c r="W86" s="8"/>
      <c r="Y86" s="126"/>
      <c r="Z86" s="70"/>
      <c r="AA86" s="226"/>
      <c r="AB86" s="251"/>
      <c r="AC86" s="193"/>
      <c r="AD86" s="230"/>
    </row>
    <row r="87" spans="2:30" ht="15" x14ac:dyDescent="0.25">
      <c r="P87" s="74"/>
      <c r="Q87" s="341"/>
      <c r="R87" s="341"/>
      <c r="S87" s="342"/>
      <c r="T87" s="343"/>
      <c r="Y87" s="126"/>
      <c r="Z87" s="70"/>
      <c r="AA87" s="226"/>
      <c r="AB87" s="251"/>
      <c r="AC87" s="193"/>
      <c r="AD87" s="230"/>
    </row>
    <row r="88" spans="2:30" ht="16.5" thickBot="1" x14ac:dyDescent="0.3">
      <c r="P88" s="74"/>
      <c r="Q88" s="341"/>
      <c r="R88" s="341"/>
      <c r="S88" s="342"/>
      <c r="T88" s="343"/>
      <c r="Y88" s="183"/>
      <c r="Z88" s="163"/>
      <c r="AA88" s="163"/>
      <c r="AB88" s="332"/>
      <c r="AC88" s="138"/>
      <c r="AD88" s="232"/>
    </row>
    <row r="89" spans="2:30" ht="19.5" customHeight="1" x14ac:dyDescent="0.25">
      <c r="P89" s="74"/>
      <c r="Q89" s="341"/>
      <c r="R89" s="341"/>
      <c r="S89" s="342"/>
      <c r="T89" s="343"/>
      <c r="Y89" s="197" t="s">
        <v>153</v>
      </c>
      <c r="Z89" s="198">
        <f>SUM(Z52:Z88)</f>
        <v>2207776.5000000005</v>
      </c>
      <c r="AA89" s="271"/>
      <c r="AB89" s="199" t="s">
        <v>153</v>
      </c>
      <c r="AC89" s="200">
        <f>SUM(AC52:AC88)</f>
        <v>780953</v>
      </c>
      <c r="AD89" s="229"/>
    </row>
    <row r="90" spans="2:30" ht="16.5" customHeight="1" x14ac:dyDescent="0.25">
      <c r="B90"/>
      <c r="C90"/>
      <c r="E90"/>
      <c r="F90"/>
      <c r="H90"/>
      <c r="I90"/>
      <c r="J90"/>
      <c r="K90"/>
      <c r="L90"/>
      <c r="M90"/>
      <c r="N90"/>
      <c r="P90" s="74"/>
      <c r="Q90" s="341"/>
      <c r="R90" s="341"/>
      <c r="S90" s="342"/>
      <c r="T90" s="343"/>
      <c r="AC90" s="205">
        <v>0</v>
      </c>
    </row>
    <row r="91" spans="2:30" ht="16.5" thickBot="1" x14ac:dyDescent="0.3">
      <c r="B91"/>
      <c r="C91"/>
      <c r="E91"/>
      <c r="F91"/>
      <c r="H91"/>
      <c r="I91"/>
      <c r="J91"/>
      <c r="K91"/>
      <c r="L91"/>
      <c r="M91"/>
      <c r="N91"/>
      <c r="P91" s="74"/>
      <c r="Q91" s="341"/>
      <c r="R91" s="341"/>
      <c r="S91" s="342"/>
      <c r="T91" s="343"/>
      <c r="AA91" s="104" t="s">
        <v>299</v>
      </c>
      <c r="AB91" s="323"/>
      <c r="AC91" s="324">
        <f>AC46</f>
        <v>1426823.5</v>
      </c>
    </row>
    <row r="92" spans="2:30" ht="18.75" x14ac:dyDescent="0.3">
      <c r="B92"/>
      <c r="C92"/>
      <c r="E92"/>
      <c r="F92"/>
      <c r="H92"/>
      <c r="I92"/>
      <c r="J92"/>
      <c r="K92"/>
      <c r="L92"/>
      <c r="M92"/>
      <c r="N92"/>
      <c r="P92" s="74"/>
      <c r="Q92" s="341"/>
      <c r="R92" s="341"/>
      <c r="S92" s="342"/>
      <c r="T92" s="343"/>
      <c r="AB92" s="96" t="s">
        <v>300</v>
      </c>
      <c r="AC92" s="325">
        <f>AC89+AC91</f>
        <v>2207776.5</v>
      </c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 s="74"/>
      <c r="Q93" s="341"/>
      <c r="R93" s="341"/>
      <c r="S93" s="342"/>
      <c r="T93" s="343"/>
    </row>
    <row r="94" spans="2:30" ht="15" x14ac:dyDescent="0.25">
      <c r="B94"/>
      <c r="C94"/>
      <c r="E94"/>
      <c r="F94"/>
      <c r="H94"/>
      <c r="I94"/>
      <c r="J94"/>
      <c r="K94"/>
      <c r="L94"/>
      <c r="M94"/>
      <c r="N94"/>
      <c r="P94" s="74"/>
      <c r="Q94" s="341"/>
      <c r="R94" s="341"/>
      <c r="S94" s="342"/>
      <c r="T94" s="343"/>
    </row>
    <row r="95" spans="2:30" thickBot="1" x14ac:dyDescent="0.3">
      <c r="B95"/>
      <c r="C95"/>
      <c r="E95"/>
      <c r="F95"/>
      <c r="H95"/>
      <c r="I95"/>
      <c r="J95"/>
      <c r="K95"/>
      <c r="L95"/>
      <c r="M95"/>
      <c r="N95"/>
      <c r="P95" s="74"/>
      <c r="Q95" s="341"/>
      <c r="R95" s="341"/>
      <c r="S95" s="342"/>
      <c r="T95" s="343"/>
    </row>
    <row r="96" spans="2:30" ht="19.5" thickBot="1" x14ac:dyDescent="0.35">
      <c r="B96"/>
      <c r="C96"/>
      <c r="E96"/>
      <c r="F96"/>
      <c r="H96"/>
      <c r="I96"/>
      <c r="J96"/>
      <c r="K96"/>
      <c r="L96"/>
      <c r="M96"/>
      <c r="N96"/>
      <c r="P96" s="74"/>
      <c r="Q96" s="341"/>
      <c r="R96" s="341"/>
      <c r="S96" s="342"/>
      <c r="T96" s="343"/>
      <c r="Y96" s="438">
        <v>1</v>
      </c>
      <c r="Z96" s="96" t="s">
        <v>124</v>
      </c>
      <c r="AA96" s="96"/>
      <c r="AB96" s="97"/>
      <c r="AC96" s="256">
        <v>42188</v>
      </c>
      <c r="AD96" s="229"/>
    </row>
    <row r="97" spans="2:31" ht="16.5" thickBot="1" x14ac:dyDescent="0.3">
      <c r="B97"/>
      <c r="C97"/>
      <c r="E97"/>
      <c r="F97"/>
      <c r="H97"/>
      <c r="I97"/>
      <c r="J97"/>
      <c r="K97"/>
      <c r="L97"/>
      <c r="M97"/>
      <c r="N97"/>
      <c r="P97" s="74"/>
      <c r="Q97" s="341"/>
      <c r="R97" s="341"/>
      <c r="S97" s="342"/>
      <c r="T97" s="343"/>
      <c r="Y97" s="439"/>
      <c r="Z97" s="100"/>
      <c r="AA97" s="100"/>
      <c r="AB97" s="101"/>
      <c r="AC97" s="102"/>
      <c r="AD97" s="229"/>
    </row>
    <row r="98" spans="2:31" x14ac:dyDescent="0.25">
      <c r="B98"/>
      <c r="C98"/>
      <c r="E98"/>
      <c r="F98"/>
      <c r="H98"/>
      <c r="I98"/>
      <c r="J98"/>
      <c r="K98"/>
      <c r="L98"/>
      <c r="M98"/>
      <c r="N98"/>
      <c r="P98" s="74"/>
      <c r="Q98" s="341"/>
      <c r="R98" s="341"/>
      <c r="S98" s="342"/>
      <c r="T98" s="343"/>
      <c r="Y98" s="104" t="s">
        <v>126</v>
      </c>
      <c r="Z98" s="100" t="s">
        <v>127</v>
      </c>
      <c r="AA98" s="100"/>
      <c r="AB98" s="101" t="s">
        <v>128</v>
      </c>
      <c r="AC98" s="102" t="s">
        <v>129</v>
      </c>
      <c r="AD98" s="229"/>
    </row>
    <row r="99" spans="2:31" x14ac:dyDescent="0.25">
      <c r="B99"/>
      <c r="C99"/>
      <c r="E99"/>
      <c r="F99"/>
      <c r="H99"/>
      <c r="I99"/>
      <c r="J99"/>
      <c r="K99"/>
      <c r="L99"/>
      <c r="M99"/>
      <c r="N99"/>
      <c r="P99" s="74"/>
      <c r="Q99" s="341"/>
      <c r="R99" s="341"/>
      <c r="S99" s="342"/>
      <c r="T99" s="343"/>
      <c r="Y99" s="105"/>
      <c r="Z99" s="106"/>
      <c r="AA99" s="106"/>
      <c r="AB99" s="186" t="s">
        <v>297</v>
      </c>
      <c r="AC99" s="187">
        <v>40000</v>
      </c>
      <c r="AD99" s="230">
        <v>42161</v>
      </c>
    </row>
    <row r="100" spans="2:31" x14ac:dyDescent="0.25">
      <c r="B100"/>
      <c r="C100"/>
      <c r="E100"/>
      <c r="F100"/>
      <c r="H100"/>
      <c r="I100"/>
      <c r="J100"/>
      <c r="K100"/>
      <c r="L100"/>
      <c r="M100"/>
      <c r="N100"/>
      <c r="P100" s="74"/>
      <c r="Q100" s="341"/>
      <c r="R100" s="341"/>
      <c r="S100" s="342"/>
      <c r="T100" s="343"/>
      <c r="Y100" s="168"/>
      <c r="Z100" s="169"/>
      <c r="AA100" s="111"/>
      <c r="AB100" s="186" t="s">
        <v>297</v>
      </c>
      <c r="AC100" s="187">
        <v>40000</v>
      </c>
      <c r="AD100" s="230">
        <v>42161</v>
      </c>
    </row>
    <row r="101" spans="2:31" x14ac:dyDescent="0.25">
      <c r="B101"/>
      <c r="C101"/>
      <c r="E101"/>
      <c r="F101"/>
      <c r="H101"/>
      <c r="I101"/>
      <c r="J101"/>
      <c r="K101"/>
      <c r="L101"/>
      <c r="M101"/>
      <c r="N101"/>
      <c r="P101" s="74"/>
      <c r="Q101" s="341"/>
      <c r="R101" s="341"/>
      <c r="S101" s="342"/>
      <c r="T101" s="343"/>
      <c r="Y101" s="126"/>
      <c r="Z101" s="70"/>
      <c r="AA101" s="111"/>
      <c r="AB101" s="186" t="s">
        <v>297</v>
      </c>
      <c r="AC101" s="187">
        <v>28000</v>
      </c>
      <c r="AD101" s="230">
        <v>42161</v>
      </c>
    </row>
    <row r="102" spans="2:31" x14ac:dyDescent="0.25">
      <c r="B102"/>
      <c r="C102"/>
      <c r="E102"/>
      <c r="F102"/>
      <c r="H102"/>
      <c r="I102"/>
      <c r="J102"/>
      <c r="K102"/>
      <c r="L102"/>
      <c r="M102"/>
      <c r="N102"/>
      <c r="P102" s="74"/>
      <c r="Q102" s="341"/>
      <c r="R102" s="341"/>
      <c r="S102" s="342"/>
      <c r="T102" s="343"/>
      <c r="Y102" s="126"/>
      <c r="Z102" s="70"/>
      <c r="AA102" s="111"/>
      <c r="AB102" s="186">
        <v>2996908</v>
      </c>
      <c r="AC102" s="187">
        <v>28866.5</v>
      </c>
      <c r="AD102" s="230">
        <v>42161</v>
      </c>
    </row>
    <row r="103" spans="2:31" x14ac:dyDescent="0.25">
      <c r="B103"/>
      <c r="C103"/>
      <c r="E103"/>
      <c r="F103"/>
      <c r="H103"/>
      <c r="I103"/>
      <c r="J103"/>
      <c r="K103"/>
      <c r="L103"/>
      <c r="M103"/>
      <c r="N103"/>
      <c r="P103" s="74"/>
      <c r="Q103" s="341"/>
      <c r="R103" s="341"/>
      <c r="S103" s="342"/>
      <c r="T103" s="343"/>
      <c r="Y103" s="126"/>
      <c r="Z103" s="70"/>
      <c r="AA103" s="111"/>
      <c r="AB103" s="186">
        <v>2996909</v>
      </c>
      <c r="AC103" s="187">
        <v>54000</v>
      </c>
      <c r="AD103" s="230">
        <v>42161</v>
      </c>
    </row>
    <row r="104" spans="2:31" x14ac:dyDescent="0.25">
      <c r="B104"/>
      <c r="C104"/>
      <c r="E104"/>
      <c r="F104"/>
      <c r="H104"/>
      <c r="I104"/>
      <c r="J104"/>
      <c r="K104"/>
      <c r="L104"/>
      <c r="M104"/>
      <c r="N104"/>
      <c r="P104" s="74"/>
      <c r="Q104" s="341"/>
      <c r="R104" s="341"/>
      <c r="S104" s="342"/>
      <c r="T104" s="343"/>
      <c r="Y104" s="126"/>
      <c r="Z104" s="70"/>
      <c r="AA104" s="190"/>
      <c r="AB104" s="186" t="s">
        <v>297</v>
      </c>
      <c r="AC104" s="187">
        <v>23017.5</v>
      </c>
      <c r="AD104" s="230">
        <v>42163</v>
      </c>
      <c r="AE104" s="82">
        <v>42162</v>
      </c>
    </row>
    <row r="105" spans="2:31" x14ac:dyDescent="0.25">
      <c r="B105"/>
      <c r="C105"/>
      <c r="E105"/>
      <c r="F105"/>
      <c r="H105"/>
      <c r="I105"/>
      <c r="J105"/>
      <c r="K105"/>
      <c r="L105"/>
      <c r="M105"/>
      <c r="N105"/>
      <c r="P105" s="74"/>
      <c r="Q105" s="341"/>
      <c r="R105" s="341"/>
      <c r="S105" s="342"/>
      <c r="T105" s="343"/>
      <c r="Y105" s="126"/>
      <c r="Z105" s="70"/>
      <c r="AA105" s="226"/>
      <c r="AB105" s="186" t="s">
        <v>297</v>
      </c>
      <c r="AC105" s="187">
        <v>15000</v>
      </c>
      <c r="AD105" s="230">
        <v>42163</v>
      </c>
      <c r="AE105" s="82">
        <v>42162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 s="74"/>
      <c r="Q106" s="341"/>
      <c r="R106" s="341"/>
      <c r="S106" s="342"/>
      <c r="T106" s="343"/>
      <c r="Y106" s="126"/>
      <c r="Z106" s="70"/>
      <c r="AA106" s="111"/>
      <c r="AB106" s="192">
        <v>2996905</v>
      </c>
      <c r="AC106" s="193">
        <v>20000</v>
      </c>
      <c r="AD106" s="230">
        <v>42162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 s="74"/>
      <c r="Q107" s="341"/>
      <c r="R107" s="341"/>
      <c r="S107" s="342"/>
      <c r="T107" s="343"/>
      <c r="Y107" s="126"/>
      <c r="Z107" s="70"/>
      <c r="AA107" s="111"/>
      <c r="AB107" s="192" t="s">
        <v>297</v>
      </c>
      <c r="AC107" s="193">
        <v>23055.5</v>
      </c>
      <c r="AD107" s="230">
        <v>42164</v>
      </c>
      <c r="AE107" s="82">
        <v>42163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 s="74"/>
      <c r="Q108" s="341"/>
      <c r="R108" s="341"/>
      <c r="S108" s="342"/>
      <c r="T108" s="343"/>
      <c r="Y108" s="126"/>
      <c r="Z108" s="70"/>
      <c r="AA108" s="111"/>
      <c r="AB108" s="192">
        <v>2997725</v>
      </c>
      <c r="AC108" s="193">
        <v>120000</v>
      </c>
      <c r="AD108" s="230">
        <v>42165</v>
      </c>
      <c r="AE108" s="82">
        <v>42163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 s="74"/>
      <c r="Q109" s="341"/>
      <c r="R109" s="341"/>
      <c r="S109" s="342"/>
      <c r="T109" s="343"/>
      <c r="Y109" s="126"/>
      <c r="Z109" s="70"/>
      <c r="AA109" s="111"/>
      <c r="AB109" s="192">
        <v>2997724</v>
      </c>
      <c r="AC109" s="193">
        <v>130000</v>
      </c>
      <c r="AD109" s="230">
        <v>42165</v>
      </c>
      <c r="AE109" s="82">
        <v>42164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 s="74"/>
      <c r="Q110" s="341"/>
      <c r="R110" s="341"/>
      <c r="S110" s="342"/>
      <c r="T110" s="343"/>
      <c r="Y110" s="126"/>
      <c r="Z110" s="70"/>
      <c r="AA110" s="226"/>
      <c r="AB110" s="192">
        <v>2996902</v>
      </c>
      <c r="AC110" s="193">
        <v>17133.5</v>
      </c>
      <c r="AD110" s="230">
        <v>42164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 s="74"/>
      <c r="Q111" s="341"/>
      <c r="R111" s="341"/>
      <c r="S111" s="342"/>
      <c r="T111" s="343"/>
      <c r="Y111" s="126"/>
      <c r="Z111" s="70"/>
      <c r="AA111" s="226"/>
      <c r="AB111" s="192" t="s">
        <v>297</v>
      </c>
      <c r="AC111" s="193">
        <v>100000</v>
      </c>
      <c r="AD111" s="230">
        <v>42167</v>
      </c>
      <c r="AE111" s="82">
        <v>42165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 s="74"/>
      <c r="Q112" s="341"/>
      <c r="R112" s="341"/>
      <c r="S112" s="342"/>
      <c r="T112" s="343"/>
      <c r="Y112" s="126"/>
      <c r="Z112" s="70"/>
      <c r="AA112" s="226"/>
      <c r="AB112" s="192" t="s">
        <v>297</v>
      </c>
      <c r="AC112" s="193">
        <v>2236.5</v>
      </c>
      <c r="AD112" s="230">
        <v>42166</v>
      </c>
      <c r="AE112" s="82">
        <v>42165</v>
      </c>
    </row>
    <row r="113" spans="1:31" ht="15" x14ac:dyDescent="0.25">
      <c r="B113"/>
      <c r="C113"/>
      <c r="E113"/>
      <c r="F113"/>
      <c r="H113"/>
      <c r="I113"/>
      <c r="J113"/>
      <c r="K113"/>
      <c r="L113"/>
      <c r="M113"/>
      <c r="N113"/>
      <c r="P113" s="74"/>
      <c r="Q113" s="341"/>
      <c r="R113" s="341"/>
      <c r="S113" s="342"/>
      <c r="T113" s="343"/>
      <c r="Y113" s="126"/>
      <c r="Z113" s="70"/>
      <c r="AA113" s="226"/>
      <c r="AB113" s="251" t="s">
        <v>297</v>
      </c>
      <c r="AC113" s="193">
        <v>20000</v>
      </c>
      <c r="AD113" s="230">
        <v>42166</v>
      </c>
    </row>
    <row r="114" spans="1:31" ht="15" x14ac:dyDescent="0.25">
      <c r="B114"/>
      <c r="C114"/>
      <c r="E114"/>
      <c r="F114"/>
      <c r="H114"/>
      <c r="I114"/>
      <c r="J114"/>
      <c r="K114"/>
      <c r="L114"/>
      <c r="M114"/>
      <c r="N114"/>
      <c r="P114" s="74"/>
      <c r="Q114" s="341"/>
      <c r="R114" s="341"/>
      <c r="S114" s="342"/>
      <c r="T114" s="343"/>
      <c r="Y114" s="126"/>
      <c r="Z114" s="70"/>
      <c r="AA114" s="226"/>
      <c r="AB114" s="192" t="s">
        <v>297</v>
      </c>
      <c r="AC114" s="193">
        <v>20000</v>
      </c>
      <c r="AD114" s="230">
        <v>42166</v>
      </c>
    </row>
    <row r="115" spans="1:31" ht="15" x14ac:dyDescent="0.25">
      <c r="B115"/>
      <c r="C115"/>
      <c r="E115"/>
      <c r="F115"/>
      <c r="H115"/>
      <c r="I115"/>
      <c r="J115"/>
      <c r="K115"/>
      <c r="L115"/>
      <c r="M115"/>
      <c r="N115"/>
      <c r="P115" s="74"/>
      <c r="Q115" s="341"/>
      <c r="R115" s="341"/>
      <c r="S115" s="342"/>
      <c r="T115" s="343"/>
      <c r="Y115" s="126"/>
      <c r="Z115" s="70"/>
      <c r="AA115" s="244"/>
      <c r="AB115" s="192" t="s">
        <v>297</v>
      </c>
      <c r="AC115" s="193">
        <v>60000</v>
      </c>
      <c r="AD115" s="230">
        <v>42167</v>
      </c>
      <c r="AE115" s="82">
        <v>42166</v>
      </c>
    </row>
    <row r="116" spans="1:31" ht="15" x14ac:dyDescent="0.25">
      <c r="B116"/>
      <c r="C116"/>
      <c r="E116"/>
      <c r="F116"/>
      <c r="H116"/>
      <c r="I116"/>
      <c r="J116"/>
      <c r="K116"/>
      <c r="L116"/>
      <c r="M116"/>
      <c r="N116"/>
      <c r="P116" s="74"/>
      <c r="Q116" s="341"/>
      <c r="R116" s="341"/>
      <c r="S116" s="342"/>
      <c r="T116" s="343"/>
      <c r="Y116" s="242"/>
      <c r="Z116" s="213"/>
      <c r="AA116" s="226"/>
      <c r="AB116" s="192" t="s">
        <v>297</v>
      </c>
      <c r="AC116" s="193">
        <v>3301.5</v>
      </c>
      <c r="AD116" s="230">
        <v>42167</v>
      </c>
      <c r="AE116" s="82">
        <v>42166</v>
      </c>
    </row>
    <row r="117" spans="1:31" ht="15" x14ac:dyDescent="0.25">
      <c r="B117"/>
      <c r="C117"/>
      <c r="E117"/>
      <c r="F117"/>
      <c r="H117"/>
      <c r="I117"/>
      <c r="J117"/>
      <c r="K117"/>
      <c r="L117"/>
      <c r="M117"/>
      <c r="N117"/>
      <c r="P117" s="74"/>
      <c r="Q117" s="341"/>
      <c r="R117" s="341"/>
      <c r="S117" s="342"/>
      <c r="T117" s="343"/>
      <c r="Y117" s="242"/>
      <c r="Z117" s="213"/>
      <c r="AA117" s="226"/>
      <c r="AB117" s="192" t="s">
        <v>297</v>
      </c>
      <c r="AC117" s="193">
        <v>40576.5</v>
      </c>
      <c r="AD117" s="230">
        <v>42167</v>
      </c>
      <c r="AE117" s="82">
        <v>42166</v>
      </c>
    </row>
    <row r="118" spans="1:31" ht="15" x14ac:dyDescent="0.25">
      <c r="B118"/>
      <c r="C118"/>
      <c r="E118"/>
      <c r="F118"/>
      <c r="H118"/>
      <c r="I118"/>
      <c r="J118"/>
      <c r="K118"/>
      <c r="L118"/>
      <c r="M118"/>
      <c r="N118"/>
      <c r="P118" s="74"/>
      <c r="Q118" s="345"/>
      <c r="R118" s="345"/>
      <c r="S118" s="130"/>
      <c r="T118" s="255"/>
      <c r="Y118" s="242"/>
      <c r="Z118" s="213"/>
      <c r="AA118" s="226"/>
      <c r="AB118" s="192" t="s">
        <v>297</v>
      </c>
      <c r="AC118" s="193">
        <v>25520.5</v>
      </c>
      <c r="AD118" s="230">
        <v>42168</v>
      </c>
      <c r="AE118" s="82">
        <v>42167</v>
      </c>
    </row>
    <row r="119" spans="1:31" ht="15" x14ac:dyDescent="0.25">
      <c r="B119"/>
      <c r="C119"/>
      <c r="E119"/>
      <c r="F119"/>
      <c r="H119"/>
      <c r="I119"/>
      <c r="J119"/>
      <c r="K119"/>
      <c r="L119"/>
      <c r="M119"/>
      <c r="N119"/>
      <c r="P119" s="74"/>
      <c r="Q119" s="346"/>
      <c r="R119" s="346"/>
      <c r="S119" s="130"/>
      <c r="T119" s="255"/>
      <c r="Y119" s="242"/>
      <c r="Z119" s="213"/>
      <c r="AA119" s="226"/>
      <c r="AB119" s="192" t="s">
        <v>297</v>
      </c>
      <c r="AC119" s="193">
        <v>34000</v>
      </c>
      <c r="AD119" s="230">
        <v>42168</v>
      </c>
      <c r="AE119" s="82">
        <v>42167</v>
      </c>
    </row>
    <row r="120" spans="1:31" ht="15" x14ac:dyDescent="0.25">
      <c r="B120"/>
      <c r="C120"/>
      <c r="E120"/>
      <c r="F120"/>
      <c r="H120"/>
      <c r="I120"/>
      <c r="J120"/>
      <c r="K120"/>
      <c r="L120"/>
      <c r="M120"/>
      <c r="N120"/>
      <c r="P120" s="74"/>
      <c r="Q120" s="345"/>
      <c r="R120" s="345"/>
      <c r="S120" s="130"/>
      <c r="T120" s="255"/>
      <c r="Y120" s="242"/>
      <c r="Z120" s="213"/>
      <c r="AA120" s="226"/>
      <c r="AB120" s="192" t="s">
        <v>297</v>
      </c>
      <c r="AC120" s="193">
        <v>65000</v>
      </c>
      <c r="AD120" s="230">
        <v>42168</v>
      </c>
      <c r="AE120" s="82">
        <v>42167</v>
      </c>
    </row>
    <row r="121" spans="1:31" ht="15" x14ac:dyDescent="0.25">
      <c r="B121"/>
      <c r="C121"/>
      <c r="E121"/>
      <c r="F121"/>
      <c r="H121"/>
      <c r="I121"/>
      <c r="J121"/>
      <c r="K121"/>
      <c r="L121"/>
      <c r="M121"/>
      <c r="N121"/>
      <c r="P121" s="74"/>
      <c r="Q121" s="346"/>
      <c r="R121" s="346"/>
      <c r="S121" s="130"/>
      <c r="T121" s="255"/>
      <c r="Y121" s="242"/>
      <c r="Z121" s="213"/>
      <c r="AA121" s="226"/>
      <c r="AB121" s="192" t="s">
        <v>297</v>
      </c>
      <c r="AC121" s="193">
        <v>30000</v>
      </c>
      <c r="AD121" s="230">
        <v>42167</v>
      </c>
    </row>
    <row r="122" spans="1:31" ht="15" x14ac:dyDescent="0.25">
      <c r="B122"/>
      <c r="C122"/>
      <c r="E122"/>
      <c r="F122"/>
      <c r="H122"/>
      <c r="I122"/>
      <c r="J122"/>
      <c r="K122"/>
      <c r="L122"/>
      <c r="M122"/>
      <c r="N122"/>
      <c r="P122" s="74"/>
      <c r="Q122" s="345"/>
      <c r="R122" s="345"/>
      <c r="S122" s="342"/>
      <c r="T122" s="343"/>
      <c r="Y122" s="242"/>
      <c r="Z122" s="213"/>
      <c r="AA122" s="244"/>
      <c r="AB122" s="192" t="s">
        <v>297</v>
      </c>
      <c r="AC122" s="193">
        <v>20000</v>
      </c>
      <c r="AD122" s="230">
        <v>42167</v>
      </c>
    </row>
    <row r="123" spans="1:31" ht="15" x14ac:dyDescent="0.25">
      <c r="B123"/>
      <c r="C123"/>
      <c r="E123"/>
      <c r="F123"/>
      <c r="H123"/>
      <c r="I123"/>
      <c r="J123"/>
      <c r="K123"/>
      <c r="L123"/>
      <c r="M123"/>
      <c r="N123"/>
      <c r="P123" s="74"/>
      <c r="Q123" s="345"/>
      <c r="R123" s="345"/>
      <c r="S123" s="342"/>
      <c r="T123" s="343"/>
      <c r="Y123" s="242"/>
      <c r="Z123" s="213"/>
      <c r="AA123" s="226"/>
      <c r="AB123" s="192" t="s">
        <v>297</v>
      </c>
      <c r="AC123" s="193">
        <v>34000</v>
      </c>
      <c r="AD123" s="230">
        <v>42167</v>
      </c>
    </row>
    <row r="124" spans="1:31" ht="15" x14ac:dyDescent="0.25">
      <c r="B124"/>
      <c r="C124"/>
      <c r="E124"/>
      <c r="F124"/>
      <c r="H124"/>
      <c r="I124"/>
      <c r="J124"/>
      <c r="K124"/>
      <c r="L124"/>
      <c r="M124"/>
      <c r="N124"/>
      <c r="P124" s="74"/>
      <c r="Q124" s="346"/>
      <c r="R124" s="346"/>
      <c r="S124" s="342"/>
      <c r="T124" s="343"/>
      <c r="Y124" s="227"/>
      <c r="Z124" s="213"/>
      <c r="AA124" s="226"/>
      <c r="AB124" s="192" t="s">
        <v>297</v>
      </c>
      <c r="AC124" s="193">
        <v>30000</v>
      </c>
      <c r="AD124" s="230">
        <v>42168</v>
      </c>
    </row>
    <row r="125" spans="1:31" ht="15" x14ac:dyDescent="0.25">
      <c r="B125"/>
      <c r="C125"/>
      <c r="E125"/>
      <c r="F125"/>
      <c r="H125"/>
      <c r="I125"/>
      <c r="J125"/>
      <c r="K125"/>
      <c r="L125"/>
      <c r="M125"/>
      <c r="N125"/>
      <c r="P125" s="74"/>
      <c r="Q125" s="345"/>
      <c r="R125" s="345"/>
      <c r="S125" s="342"/>
      <c r="T125" s="343"/>
      <c r="Y125" s="227"/>
      <c r="Z125" s="213"/>
      <c r="AA125" s="244"/>
      <c r="AB125" s="192">
        <v>2996900</v>
      </c>
      <c r="AC125" s="193">
        <v>26397.5</v>
      </c>
      <c r="AD125" s="230">
        <v>42168</v>
      </c>
    </row>
    <row r="126" spans="1:31" ht="15" x14ac:dyDescent="0.25">
      <c r="A126" s="8"/>
      <c r="B126" s="8"/>
      <c r="C126" s="8"/>
      <c r="E126"/>
      <c r="F126"/>
      <c r="H126"/>
      <c r="I126"/>
      <c r="J126"/>
      <c r="K126"/>
      <c r="L126"/>
      <c r="M126"/>
      <c r="N126"/>
      <c r="P126" s="74"/>
      <c r="Q126" s="346"/>
      <c r="R126" s="346"/>
      <c r="S126" s="342"/>
      <c r="T126" s="343"/>
      <c r="Y126" s="226"/>
      <c r="Z126" s="226"/>
      <c r="AA126" s="226"/>
      <c r="AB126" s="192">
        <v>2996899</v>
      </c>
      <c r="AC126" s="193">
        <v>40000</v>
      </c>
      <c r="AD126" s="230">
        <v>42168</v>
      </c>
    </row>
    <row r="127" spans="1:31" ht="15" x14ac:dyDescent="0.25">
      <c r="A127" s="8"/>
      <c r="B127" s="8"/>
      <c r="C127" s="8"/>
      <c r="E127"/>
      <c r="F127"/>
      <c r="H127"/>
      <c r="I127"/>
      <c r="J127"/>
      <c r="K127"/>
      <c r="L127"/>
      <c r="M127"/>
      <c r="N127"/>
      <c r="P127" s="74"/>
      <c r="Q127" s="346"/>
      <c r="R127" s="346"/>
      <c r="S127" s="342"/>
      <c r="T127" s="343"/>
      <c r="Y127" s="226"/>
      <c r="Z127" s="226"/>
      <c r="AA127" s="226"/>
      <c r="AB127" s="192">
        <v>2996901</v>
      </c>
      <c r="AC127" s="193">
        <v>35000</v>
      </c>
      <c r="AD127" s="230">
        <v>42168</v>
      </c>
    </row>
    <row r="128" spans="1:31" ht="15" x14ac:dyDescent="0.25">
      <c r="A128" s="350"/>
      <c r="B128" s="85"/>
      <c r="C128" s="8"/>
      <c r="E128"/>
      <c r="F128"/>
      <c r="H128"/>
      <c r="I128"/>
      <c r="J128"/>
      <c r="K128"/>
      <c r="L128"/>
      <c r="M128"/>
      <c r="N128"/>
      <c r="P128" s="74"/>
      <c r="Q128" s="346"/>
      <c r="R128" s="346"/>
      <c r="S128" s="342"/>
      <c r="T128" s="343"/>
      <c r="Y128" s="227"/>
      <c r="Z128" s="213"/>
      <c r="AA128" s="226"/>
      <c r="AB128" s="192" t="s">
        <v>297</v>
      </c>
      <c r="AC128" s="193">
        <v>12974.5</v>
      </c>
      <c r="AD128" s="230">
        <v>42170</v>
      </c>
      <c r="AE128" s="82">
        <v>42169</v>
      </c>
    </row>
    <row r="129" spans="1:31" ht="15" x14ac:dyDescent="0.25">
      <c r="A129" s="350"/>
      <c r="B129" s="85"/>
      <c r="C129" s="8"/>
      <c r="E129"/>
      <c r="F129"/>
      <c r="H129"/>
      <c r="I129"/>
      <c r="J129"/>
      <c r="K129"/>
      <c r="L129"/>
      <c r="M129"/>
      <c r="N129"/>
      <c r="P129" s="74"/>
      <c r="Q129" s="345"/>
      <c r="R129" s="345"/>
      <c r="S129" s="342"/>
      <c r="T129" s="343"/>
      <c r="Y129" s="227"/>
      <c r="Z129" s="213"/>
      <c r="AA129" s="226"/>
      <c r="AB129" s="192" t="s">
        <v>297</v>
      </c>
      <c r="AC129" s="193">
        <v>28000</v>
      </c>
      <c r="AD129" s="230">
        <v>42170</v>
      </c>
      <c r="AE129" s="82">
        <v>42169</v>
      </c>
    </row>
    <row r="130" spans="1:31" ht="15" x14ac:dyDescent="0.25">
      <c r="A130" s="350"/>
      <c r="B130" s="85"/>
      <c r="C130" s="8"/>
      <c r="E130"/>
      <c r="F130"/>
      <c r="H130"/>
      <c r="I130"/>
      <c r="J130"/>
      <c r="K130"/>
      <c r="L130"/>
      <c r="M130"/>
      <c r="N130"/>
      <c r="P130" s="74"/>
      <c r="Q130" s="346"/>
      <c r="R130" s="346"/>
      <c r="S130" s="342"/>
      <c r="T130" s="343"/>
      <c r="Y130" s="121"/>
      <c r="Z130" s="121"/>
      <c r="AA130" s="121"/>
      <c r="AB130" s="192">
        <v>2996897</v>
      </c>
      <c r="AC130" s="118">
        <v>40000</v>
      </c>
      <c r="AD130" s="120">
        <v>42169</v>
      </c>
    </row>
    <row r="131" spans="1:31" ht="15" x14ac:dyDescent="0.25">
      <c r="A131" s="350"/>
      <c r="B131" s="85"/>
      <c r="C131" s="8"/>
      <c r="E131"/>
      <c r="F131"/>
      <c r="H131"/>
      <c r="I131"/>
      <c r="J131"/>
      <c r="K131"/>
      <c r="L131"/>
      <c r="M131"/>
      <c r="N131"/>
      <c r="P131" s="74"/>
      <c r="Q131" s="346"/>
      <c r="R131" s="346"/>
      <c r="S131" s="342"/>
      <c r="T131" s="343"/>
      <c r="Y131" s="121"/>
      <c r="Z131" s="121"/>
      <c r="AA131" s="121"/>
      <c r="AB131" s="192">
        <v>2996898</v>
      </c>
      <c r="AC131" s="118">
        <v>60000</v>
      </c>
      <c r="AD131" s="120">
        <v>42169</v>
      </c>
    </row>
    <row r="132" spans="1:31" ht="15" x14ac:dyDescent="0.25">
      <c r="A132" s="350"/>
      <c r="B132" s="85"/>
      <c r="C132" s="8"/>
      <c r="E132"/>
      <c r="F132"/>
      <c r="H132"/>
      <c r="I132"/>
      <c r="J132"/>
      <c r="K132"/>
      <c r="L132"/>
      <c r="M132"/>
      <c r="N132"/>
      <c r="P132" s="74"/>
      <c r="Q132" s="345"/>
      <c r="R132" s="345"/>
      <c r="S132" s="342"/>
      <c r="T132" s="343"/>
      <c r="Y132" s="121"/>
      <c r="Z132" s="121"/>
      <c r="AA132" s="121"/>
      <c r="AB132" s="192" t="s">
        <v>297</v>
      </c>
      <c r="AC132" s="118">
        <v>55000</v>
      </c>
      <c r="AD132" s="120">
        <v>42170</v>
      </c>
    </row>
    <row r="133" spans="1:31" ht="15" x14ac:dyDescent="0.25">
      <c r="A133" s="350"/>
      <c r="B133" s="127"/>
      <c r="C133" s="8"/>
      <c r="E133"/>
      <c r="F133"/>
      <c r="H133"/>
      <c r="I133"/>
      <c r="J133"/>
      <c r="K133"/>
      <c r="L133"/>
      <c r="M133"/>
      <c r="N133"/>
      <c r="P133" s="74"/>
      <c r="Q133" s="346"/>
      <c r="R133" s="346"/>
      <c r="S133" s="342"/>
      <c r="T133" s="343"/>
      <c r="Y133" s="121"/>
      <c r="Z133" s="121"/>
      <c r="AA133" s="121"/>
      <c r="AB133" s="192" t="s">
        <v>297</v>
      </c>
      <c r="AC133" s="118">
        <v>55000</v>
      </c>
      <c r="AD133" s="120">
        <v>42170</v>
      </c>
    </row>
    <row r="134" spans="1:31" ht="15" x14ac:dyDescent="0.25">
      <c r="A134" s="350"/>
      <c r="B134" s="85"/>
      <c r="C134" s="8"/>
      <c r="E134"/>
      <c r="F134"/>
      <c r="H134"/>
      <c r="I134"/>
      <c r="J134"/>
      <c r="K134"/>
      <c r="L134"/>
      <c r="M134"/>
      <c r="N134"/>
      <c r="P134" s="74"/>
      <c r="Q134" s="345"/>
      <c r="R134" s="345"/>
      <c r="S134" s="342"/>
      <c r="T134" s="343"/>
      <c r="Y134" s="121"/>
      <c r="Z134" s="121"/>
      <c r="AA134" s="121"/>
      <c r="AB134" s="192" t="s">
        <v>297</v>
      </c>
      <c r="AC134" s="118">
        <v>50000</v>
      </c>
      <c r="AD134" s="120">
        <v>42171</v>
      </c>
      <c r="AE134" s="82">
        <v>42170</v>
      </c>
    </row>
    <row r="135" spans="1:31" ht="15" x14ac:dyDescent="0.25">
      <c r="A135" s="350"/>
      <c r="B135" s="85"/>
      <c r="C135" s="8"/>
      <c r="E135"/>
      <c r="F135"/>
      <c r="H135"/>
      <c r="I135"/>
      <c r="J135"/>
      <c r="K135"/>
      <c r="L135"/>
      <c r="M135"/>
      <c r="N135"/>
      <c r="P135" s="74"/>
      <c r="Q135" s="345"/>
      <c r="R135" s="345"/>
      <c r="S135" s="342"/>
      <c r="T135" s="343"/>
      <c r="Y135" s="121"/>
      <c r="Z135" s="121"/>
      <c r="AA135" s="121"/>
      <c r="AB135" s="192" t="s">
        <v>297</v>
      </c>
      <c r="AC135" s="118">
        <v>23729</v>
      </c>
      <c r="AD135" s="120">
        <v>42171</v>
      </c>
      <c r="AE135" s="82">
        <v>42170</v>
      </c>
    </row>
    <row r="136" spans="1:31" ht="15" x14ac:dyDescent="0.25">
      <c r="A136" s="350"/>
      <c r="B136" s="85"/>
      <c r="C136" s="8"/>
      <c r="E136"/>
      <c r="F136"/>
      <c r="H136"/>
      <c r="I136"/>
      <c r="J136"/>
      <c r="K136"/>
      <c r="L136"/>
      <c r="M136"/>
      <c r="N136"/>
      <c r="P136"/>
      <c r="Q136"/>
      <c r="S136"/>
      <c r="T136" s="347"/>
      <c r="Y136" s="121"/>
      <c r="Z136" s="121"/>
      <c r="AA136" s="121"/>
      <c r="AB136" s="333" t="s">
        <v>297</v>
      </c>
      <c r="AC136" s="118">
        <v>50</v>
      </c>
      <c r="AD136" s="120">
        <v>42173</v>
      </c>
      <c r="AE136" s="82">
        <v>42170</v>
      </c>
    </row>
    <row r="137" spans="1:31" ht="15" x14ac:dyDescent="0.25">
      <c r="A137" s="350"/>
      <c r="B137" s="85"/>
      <c r="C137" s="8"/>
      <c r="E137"/>
      <c r="F137"/>
      <c r="H137"/>
      <c r="I137"/>
      <c r="J137"/>
      <c r="K137"/>
      <c r="L137"/>
      <c r="M137"/>
      <c r="N137"/>
      <c r="P137"/>
      <c r="Q137"/>
      <c r="S137"/>
      <c r="T137" s="348"/>
      <c r="Y137" s="121"/>
      <c r="Z137" s="121"/>
      <c r="AA137" s="121"/>
      <c r="AB137" s="333" t="s">
        <v>297</v>
      </c>
      <c r="AC137" s="118">
        <v>30186</v>
      </c>
      <c r="AD137" s="120">
        <v>42175</v>
      </c>
      <c r="AE137" s="82">
        <v>42170</v>
      </c>
    </row>
    <row r="138" spans="1:31" ht="15" x14ac:dyDescent="0.25">
      <c r="A138" s="350"/>
      <c r="B138" s="85"/>
      <c r="C138" s="8"/>
      <c r="E138"/>
      <c r="F138"/>
      <c r="H138"/>
      <c r="I138"/>
      <c r="J138"/>
      <c r="K138"/>
      <c r="L138"/>
      <c r="M138"/>
      <c r="N138"/>
      <c r="P138"/>
      <c r="Q138"/>
      <c r="S138"/>
      <c r="T138" s="23"/>
      <c r="Y138" s="121"/>
      <c r="Z138" s="121"/>
      <c r="AA138" s="121"/>
      <c r="AB138" s="333"/>
      <c r="AC138" s="118">
        <v>0</v>
      </c>
      <c r="AD138" s="120"/>
    </row>
    <row r="139" spans="1:31" ht="15" x14ac:dyDescent="0.25">
      <c r="A139" s="350"/>
      <c r="B139" s="85"/>
      <c r="C139" s="8"/>
      <c r="E139"/>
      <c r="F139"/>
      <c r="H139"/>
      <c r="I139"/>
      <c r="J139"/>
      <c r="K139"/>
      <c r="L139"/>
      <c r="M139"/>
      <c r="N139"/>
      <c r="P139"/>
      <c r="Q139"/>
      <c r="S139"/>
      <c r="T139" s="23"/>
      <c r="Y139" s="121"/>
      <c r="Z139" s="121"/>
      <c r="AA139" s="121"/>
      <c r="AB139" s="121"/>
      <c r="AC139" s="118">
        <v>0</v>
      </c>
      <c r="AD139" s="120"/>
    </row>
    <row r="140" spans="1:31" ht="16.5" thickBot="1" x14ac:dyDescent="0.3">
      <c r="A140" s="350"/>
      <c r="B140" s="85"/>
      <c r="C140" s="8"/>
      <c r="E140"/>
      <c r="F140"/>
      <c r="H140"/>
      <c r="I140"/>
      <c r="J140"/>
      <c r="K140"/>
      <c r="L140"/>
      <c r="M140"/>
      <c r="N140"/>
      <c r="P140"/>
      <c r="Q140"/>
      <c r="S140"/>
      <c r="T140" s="23"/>
      <c r="Y140" s="183"/>
      <c r="Z140" s="163"/>
      <c r="AA140" s="163"/>
      <c r="AB140" s="337"/>
      <c r="AC140" s="138">
        <v>0</v>
      </c>
      <c r="AD140" s="232"/>
    </row>
    <row r="141" spans="1:31" x14ac:dyDescent="0.25">
      <c r="A141" s="350"/>
      <c r="B141" s="85"/>
      <c r="C141" s="8"/>
      <c r="E141"/>
      <c r="F141"/>
      <c r="H141"/>
      <c r="I141"/>
      <c r="J141"/>
      <c r="K141"/>
      <c r="L141"/>
      <c r="M141"/>
      <c r="N141"/>
      <c r="P141"/>
      <c r="Q141"/>
      <c r="S141"/>
      <c r="T141" s="23"/>
      <c r="Y141" s="197" t="s">
        <v>153</v>
      </c>
      <c r="Z141" s="198">
        <f>SUM(Z99:Z140)</f>
        <v>0</v>
      </c>
      <c r="AA141" s="271"/>
      <c r="AB141" s="199" t="s">
        <v>153</v>
      </c>
      <c r="AC141" s="200">
        <f>SUM(AC99:AC140)</f>
        <v>1480045</v>
      </c>
      <c r="AD141" s="229"/>
    </row>
    <row r="142" spans="1:31" ht="15" x14ac:dyDescent="0.25">
      <c r="A142" s="350"/>
      <c r="B142" s="85"/>
      <c r="C142" s="8"/>
      <c r="E142"/>
      <c r="F142"/>
      <c r="H142"/>
      <c r="I142"/>
      <c r="J142"/>
      <c r="K142"/>
      <c r="L142"/>
      <c r="M142"/>
      <c r="N142"/>
      <c r="P142"/>
      <c r="Q142"/>
      <c r="S142"/>
      <c r="T142" s="23"/>
    </row>
    <row r="143" spans="1:31" thickBot="1" x14ac:dyDescent="0.3">
      <c r="A143" s="350"/>
      <c r="B143" s="85"/>
      <c r="C143" s="8"/>
      <c r="E143"/>
      <c r="F143"/>
      <c r="H143"/>
      <c r="I143"/>
      <c r="J143"/>
      <c r="K143"/>
      <c r="L143"/>
      <c r="M143"/>
      <c r="N143"/>
      <c r="P143"/>
      <c r="Q143"/>
      <c r="S143"/>
      <c r="T143" s="23"/>
    </row>
    <row r="144" spans="1:31" ht="19.5" thickBot="1" x14ac:dyDescent="0.35">
      <c r="A144" s="350"/>
      <c r="B144" s="85"/>
      <c r="C144" s="8"/>
      <c r="E144"/>
      <c r="F144"/>
      <c r="H144"/>
      <c r="I144"/>
      <c r="J144"/>
      <c r="K144"/>
      <c r="L144"/>
      <c r="M144"/>
      <c r="N144"/>
      <c r="P144"/>
      <c r="Q144"/>
      <c r="S144"/>
      <c r="T144" s="23"/>
      <c r="Y144" s="440">
        <v>2</v>
      </c>
      <c r="Z144" s="96" t="s">
        <v>124</v>
      </c>
      <c r="AA144" s="96"/>
      <c r="AB144" s="97"/>
      <c r="AC144" s="256">
        <v>42188</v>
      </c>
      <c r="AD144" s="229"/>
    </row>
    <row r="145" spans="1:31" ht="16.5" thickBot="1" x14ac:dyDescent="0.3">
      <c r="A145" s="350"/>
      <c r="B145" s="85"/>
      <c r="C145" s="8"/>
      <c r="E145"/>
      <c r="F145"/>
      <c r="H145"/>
      <c r="I145"/>
      <c r="J145"/>
      <c r="K145"/>
      <c r="L145"/>
      <c r="M145"/>
      <c r="N145"/>
      <c r="P145"/>
      <c r="Q145"/>
      <c r="S145"/>
      <c r="T145" s="23"/>
      <c r="Y145" s="441"/>
      <c r="Z145" s="100"/>
      <c r="AA145" s="100"/>
      <c r="AB145" s="101"/>
      <c r="AC145" s="102"/>
      <c r="AD145" s="229"/>
    </row>
    <row r="146" spans="1:31" x14ac:dyDescent="0.25">
      <c r="A146" s="350"/>
      <c r="B146" s="127"/>
      <c r="C146" s="8"/>
      <c r="E146"/>
      <c r="F146"/>
      <c r="H146"/>
      <c r="I146"/>
      <c r="J146"/>
      <c r="K146"/>
      <c r="L146"/>
      <c r="M146"/>
      <c r="N146"/>
      <c r="P146"/>
      <c r="Q146"/>
      <c r="S146"/>
      <c r="T146" s="23"/>
      <c r="Y146" s="104" t="s">
        <v>126</v>
      </c>
      <c r="Z146" s="100" t="s">
        <v>127</v>
      </c>
      <c r="AA146" s="100"/>
      <c r="AB146" s="101" t="s">
        <v>128</v>
      </c>
      <c r="AC146" s="102" t="s">
        <v>129</v>
      </c>
      <c r="AD146" s="229"/>
    </row>
    <row r="147" spans="1:31" x14ac:dyDescent="0.25">
      <c r="A147" s="350"/>
      <c r="B147" s="85"/>
      <c r="C147" s="8"/>
      <c r="E147"/>
      <c r="F147"/>
      <c r="H147"/>
      <c r="I147"/>
      <c r="J147"/>
      <c r="K147"/>
      <c r="L147"/>
      <c r="M147"/>
      <c r="N147"/>
      <c r="P147"/>
      <c r="Q147"/>
      <c r="S147"/>
      <c r="T147" s="23"/>
      <c r="Y147" s="126">
        <v>23780</v>
      </c>
      <c r="Z147" s="70">
        <v>329571.45</v>
      </c>
      <c r="AA147" s="106"/>
      <c r="AB147" s="333" t="s">
        <v>203</v>
      </c>
      <c r="AC147" s="118">
        <v>51000</v>
      </c>
      <c r="AD147" s="120">
        <v>42171</v>
      </c>
    </row>
    <row r="148" spans="1:31" ht="15" x14ac:dyDescent="0.25">
      <c r="A148" s="350"/>
      <c r="B148" s="127"/>
      <c r="C148" s="8"/>
      <c r="E148"/>
      <c r="F148"/>
      <c r="H148"/>
      <c r="I148"/>
      <c r="J148"/>
      <c r="K148"/>
      <c r="L148"/>
      <c r="M148"/>
      <c r="N148"/>
      <c r="P148"/>
      <c r="Q148"/>
      <c r="S148"/>
      <c r="T148" s="23"/>
      <c r="Y148" s="126">
        <v>23781</v>
      </c>
      <c r="Z148" s="70">
        <v>155841.03</v>
      </c>
      <c r="AA148" s="111"/>
      <c r="AB148" s="333">
        <v>2996895</v>
      </c>
      <c r="AC148" s="118">
        <v>18645.5</v>
      </c>
      <c r="AD148" s="120">
        <v>42171</v>
      </c>
    </row>
    <row r="149" spans="1:31" ht="15" x14ac:dyDescent="0.25">
      <c r="A149" s="350"/>
      <c r="B149" s="85"/>
      <c r="C149" s="8"/>
      <c r="E149"/>
      <c r="F149"/>
      <c r="H149"/>
      <c r="I149"/>
      <c r="J149"/>
      <c r="K149"/>
      <c r="L149"/>
      <c r="M149"/>
      <c r="N149"/>
      <c r="P149"/>
      <c r="Q149"/>
      <c r="S149"/>
      <c r="T149" s="23"/>
      <c r="Y149" s="126">
        <v>24108</v>
      </c>
      <c r="Z149" s="70">
        <v>93120.88</v>
      </c>
      <c r="AA149" s="111"/>
      <c r="AB149" s="333">
        <v>2996893</v>
      </c>
      <c r="AC149" s="118">
        <v>67000</v>
      </c>
      <c r="AD149" s="120">
        <v>42171</v>
      </c>
    </row>
    <row r="150" spans="1:31" ht="15" x14ac:dyDescent="0.25">
      <c r="A150" s="350"/>
      <c r="B150" s="85"/>
      <c r="C150" s="8"/>
      <c r="E150"/>
      <c r="F150"/>
      <c r="H150"/>
      <c r="I150"/>
      <c r="J150"/>
      <c r="K150"/>
      <c r="L150"/>
      <c r="M150"/>
      <c r="N150"/>
      <c r="P150"/>
      <c r="Q150"/>
      <c r="S150"/>
      <c r="T150" s="23"/>
      <c r="Y150" s="126">
        <v>24184</v>
      </c>
      <c r="Z150" s="70">
        <v>11463.2</v>
      </c>
      <c r="AA150" s="111"/>
      <c r="AB150" s="333" t="s">
        <v>203</v>
      </c>
      <c r="AC150" s="118">
        <v>15138</v>
      </c>
      <c r="AD150" s="120">
        <v>42173</v>
      </c>
      <c r="AE150" s="82">
        <v>42172</v>
      </c>
    </row>
    <row r="151" spans="1:31" ht="15" x14ac:dyDescent="0.25">
      <c r="A151" s="350"/>
      <c r="B151" s="85"/>
      <c r="C151" s="8"/>
      <c r="E151"/>
      <c r="F151"/>
      <c r="H151"/>
      <c r="I151"/>
      <c r="J151"/>
      <c r="K151"/>
      <c r="L151"/>
      <c r="M151"/>
      <c r="N151"/>
      <c r="P151"/>
      <c r="Q151"/>
      <c r="S151"/>
      <c r="T151" s="23"/>
      <c r="Y151" s="126">
        <v>24196</v>
      </c>
      <c r="Z151" s="129">
        <v>18636.8</v>
      </c>
      <c r="AA151" s="111"/>
      <c r="AB151" s="333" t="s">
        <v>203</v>
      </c>
      <c r="AC151" s="118">
        <v>17000</v>
      </c>
      <c r="AD151" s="120">
        <v>42173</v>
      </c>
      <c r="AE151" s="82">
        <v>42172</v>
      </c>
    </row>
    <row r="152" spans="1:31" x14ac:dyDescent="0.25">
      <c r="A152" s="350"/>
      <c r="B152" s="85"/>
      <c r="C152" s="8"/>
      <c r="E152"/>
      <c r="F152"/>
      <c r="H152"/>
      <c r="I152"/>
      <c r="J152"/>
      <c r="K152"/>
      <c r="L152"/>
      <c r="M152"/>
      <c r="N152"/>
      <c r="P152"/>
      <c r="Q152"/>
      <c r="S152"/>
      <c r="T152" s="23"/>
      <c r="Y152" s="126">
        <v>24242</v>
      </c>
      <c r="Z152" s="70">
        <v>13823</v>
      </c>
      <c r="AA152" s="190"/>
      <c r="AB152" s="333">
        <v>2996894</v>
      </c>
      <c r="AC152" s="187">
        <v>20000</v>
      </c>
      <c r="AD152" s="230">
        <v>42172</v>
      </c>
    </row>
    <row r="153" spans="1:31" x14ac:dyDescent="0.25">
      <c r="A153" s="350"/>
      <c r="B153" s="85"/>
      <c r="C153" s="8"/>
      <c r="E153"/>
      <c r="F153"/>
      <c r="H153"/>
      <c r="I153"/>
      <c r="J153"/>
      <c r="K153"/>
      <c r="L153"/>
      <c r="M153"/>
      <c r="N153"/>
      <c r="P153"/>
      <c r="Q153"/>
      <c r="S153"/>
      <c r="T153" s="23"/>
      <c r="Y153" s="126">
        <v>24272</v>
      </c>
      <c r="Z153" s="70">
        <v>109013.4</v>
      </c>
      <c r="AA153" s="226"/>
      <c r="AB153" s="333">
        <v>2996896</v>
      </c>
      <c r="AC153" s="187">
        <v>40000</v>
      </c>
      <c r="AD153" s="230">
        <v>42172</v>
      </c>
    </row>
    <row r="154" spans="1:31" ht="15" x14ac:dyDescent="0.25">
      <c r="A154" s="350"/>
      <c r="B154" s="85"/>
      <c r="C154" s="8"/>
      <c r="E154"/>
      <c r="F154"/>
      <c r="H154"/>
      <c r="I154"/>
      <c r="J154"/>
      <c r="K154"/>
      <c r="L154"/>
      <c r="M154"/>
      <c r="N154"/>
      <c r="P154"/>
      <c r="Q154"/>
      <c r="S154"/>
      <c r="T154" s="23"/>
      <c r="Y154" s="126">
        <v>24302</v>
      </c>
      <c r="Z154" s="70">
        <v>11813.2</v>
      </c>
      <c r="AA154" s="111"/>
      <c r="AB154" s="333" t="s">
        <v>203</v>
      </c>
      <c r="AC154" s="193">
        <v>21440.5</v>
      </c>
      <c r="AD154" s="230">
        <v>42174</v>
      </c>
      <c r="AE154" s="82">
        <v>42173</v>
      </c>
    </row>
    <row r="155" spans="1:31" ht="15" x14ac:dyDescent="0.25">
      <c r="A155" s="350"/>
      <c r="B155" s="85"/>
      <c r="C155" s="8"/>
      <c r="E155"/>
      <c r="F155"/>
      <c r="H155"/>
      <c r="I155"/>
      <c r="J155"/>
      <c r="K155"/>
      <c r="L155"/>
      <c r="M155"/>
      <c r="N155"/>
      <c r="P155"/>
      <c r="Q155"/>
      <c r="S155"/>
      <c r="T155" s="23"/>
      <c r="Y155" s="126">
        <v>24304</v>
      </c>
      <c r="Z155" s="70">
        <v>24613.200000000001</v>
      </c>
      <c r="AA155" s="111"/>
      <c r="AB155" s="333" t="s">
        <v>203</v>
      </c>
      <c r="AC155" s="193">
        <v>40000</v>
      </c>
      <c r="AD155" s="230">
        <v>42174</v>
      </c>
      <c r="AE155" s="82">
        <v>42173</v>
      </c>
    </row>
    <row r="156" spans="1:31" ht="15" x14ac:dyDescent="0.25">
      <c r="A156" s="350"/>
      <c r="B156" s="85"/>
      <c r="C156" s="8"/>
      <c r="E156"/>
      <c r="F156"/>
      <c r="H156"/>
      <c r="I156"/>
      <c r="J156"/>
      <c r="K156"/>
      <c r="L156"/>
      <c r="M156"/>
      <c r="N156"/>
      <c r="P156"/>
      <c r="Q156"/>
      <c r="S156"/>
      <c r="T156" s="23"/>
      <c r="Y156" s="126">
        <v>24396</v>
      </c>
      <c r="Z156" s="70">
        <v>249183.5</v>
      </c>
      <c r="AA156" s="111"/>
      <c r="AB156" s="333" t="s">
        <v>203</v>
      </c>
      <c r="AC156" s="193">
        <v>25000</v>
      </c>
      <c r="AD156" s="230">
        <v>42173</v>
      </c>
    </row>
    <row r="157" spans="1:31" ht="15" x14ac:dyDescent="0.25">
      <c r="A157" s="350"/>
      <c r="B157" s="85"/>
      <c r="C157" s="8"/>
      <c r="E157"/>
      <c r="F157"/>
      <c r="H157"/>
      <c r="I157"/>
      <c r="J157"/>
      <c r="K157"/>
      <c r="L157"/>
      <c r="M157"/>
      <c r="N157"/>
      <c r="P157"/>
      <c r="Q157"/>
      <c r="S157"/>
      <c r="T157" s="23"/>
      <c r="Y157" s="126">
        <v>24398</v>
      </c>
      <c r="Z157" s="70">
        <v>34176.400000000001</v>
      </c>
      <c r="AA157" s="111"/>
      <c r="AB157" s="333" t="s">
        <v>203</v>
      </c>
      <c r="AC157" s="193">
        <v>10655</v>
      </c>
      <c r="AD157" s="230">
        <v>42175</v>
      </c>
      <c r="AE157" s="82">
        <v>42174</v>
      </c>
    </row>
    <row r="158" spans="1:31" ht="15" x14ac:dyDescent="0.25">
      <c r="A158" s="350"/>
      <c r="B158" s="85"/>
      <c r="C158" s="8"/>
      <c r="E158"/>
      <c r="F158"/>
      <c r="H158"/>
      <c r="I158"/>
      <c r="J158"/>
      <c r="K158"/>
      <c r="L158"/>
      <c r="M158"/>
      <c r="N158"/>
      <c r="P158"/>
      <c r="Q158"/>
      <c r="S158"/>
      <c r="T158" s="23"/>
      <c r="Y158" s="126">
        <v>24510</v>
      </c>
      <c r="Z158" s="70">
        <v>24315.200000000001</v>
      </c>
      <c r="AA158" s="226"/>
      <c r="AB158" s="333" t="s">
        <v>203</v>
      </c>
      <c r="AC158" s="193">
        <v>20000</v>
      </c>
      <c r="AD158" s="230">
        <v>42175</v>
      </c>
      <c r="AE158" s="82">
        <v>42174</v>
      </c>
    </row>
    <row r="159" spans="1:31" ht="15" x14ac:dyDescent="0.25">
      <c r="A159" s="350"/>
      <c r="B159" s="85"/>
      <c r="C159" s="8"/>
      <c r="E159"/>
      <c r="F159"/>
      <c r="H159"/>
      <c r="I159"/>
      <c r="J159"/>
      <c r="K159"/>
      <c r="L159"/>
      <c r="M159"/>
      <c r="N159"/>
      <c r="P159"/>
      <c r="Q159"/>
      <c r="S159"/>
      <c r="T159" s="23"/>
      <c r="Y159" s="126">
        <v>24538</v>
      </c>
      <c r="Z159" s="70">
        <v>4623</v>
      </c>
      <c r="AA159" s="226"/>
      <c r="AB159" s="333" t="s">
        <v>203</v>
      </c>
      <c r="AC159" s="193">
        <v>30000</v>
      </c>
      <c r="AD159" s="230">
        <v>42175</v>
      </c>
      <c r="AE159" s="82">
        <v>42174</v>
      </c>
    </row>
    <row r="160" spans="1:31" ht="15" x14ac:dyDescent="0.25">
      <c r="A160" s="350"/>
      <c r="B160" s="85"/>
      <c r="C160" s="8"/>
      <c r="E160"/>
      <c r="F160"/>
      <c r="H160"/>
      <c r="I160"/>
      <c r="J160"/>
      <c r="K160"/>
      <c r="L160"/>
      <c r="M160"/>
      <c r="N160"/>
      <c r="P160"/>
      <c r="Q160"/>
      <c r="S160"/>
      <c r="T160" s="23"/>
      <c r="Y160" s="126">
        <v>24617</v>
      </c>
      <c r="Z160" s="70">
        <v>16711.599999999999</v>
      </c>
      <c r="AA160" s="226"/>
      <c r="AB160" s="333" t="s">
        <v>203</v>
      </c>
      <c r="AC160" s="193">
        <v>35000</v>
      </c>
      <c r="AD160" s="230">
        <v>42175</v>
      </c>
      <c r="AE160" s="82">
        <v>42174</v>
      </c>
    </row>
    <row r="161" spans="1:30" ht="15" x14ac:dyDescent="0.25">
      <c r="A161" s="350"/>
      <c r="B161" s="85"/>
      <c r="C161" s="8"/>
      <c r="E161"/>
      <c r="F161"/>
      <c r="H161"/>
      <c r="I161"/>
      <c r="J161"/>
      <c r="K161"/>
      <c r="L161"/>
      <c r="M161"/>
      <c r="N161"/>
      <c r="P161"/>
      <c r="Q161"/>
      <c r="S161"/>
      <c r="T161" s="23"/>
      <c r="Y161" s="126">
        <v>24657</v>
      </c>
      <c r="Z161" s="70">
        <v>3986.5</v>
      </c>
      <c r="AA161" s="226"/>
      <c r="AB161" s="333" t="s">
        <v>203</v>
      </c>
      <c r="AC161" s="193">
        <v>70000</v>
      </c>
      <c r="AD161" s="230">
        <v>42174</v>
      </c>
    </row>
    <row r="162" spans="1:30" ht="15" x14ac:dyDescent="0.25">
      <c r="A162" s="8"/>
      <c r="B162" s="8"/>
      <c r="C162" s="8"/>
      <c r="E162"/>
      <c r="F162"/>
      <c r="H162"/>
      <c r="I162"/>
      <c r="J162"/>
      <c r="K162"/>
      <c r="L162"/>
      <c r="M162"/>
      <c r="N162"/>
      <c r="P162"/>
      <c r="Q162"/>
      <c r="S162"/>
      <c r="T162" s="23"/>
      <c r="Y162" s="126">
        <v>24709</v>
      </c>
      <c r="Z162" s="129">
        <v>72198.5</v>
      </c>
      <c r="AA162" s="226"/>
      <c r="AB162" s="333" t="s">
        <v>203</v>
      </c>
      <c r="AC162" s="193">
        <v>60000</v>
      </c>
      <c r="AD162" s="230">
        <v>42175</v>
      </c>
    </row>
    <row r="163" spans="1:30" ht="15" x14ac:dyDescent="0.25">
      <c r="A163" s="8"/>
      <c r="B163" s="8"/>
      <c r="C163" s="8"/>
      <c r="E163"/>
      <c r="F163"/>
      <c r="H163"/>
      <c r="I163"/>
      <c r="J163"/>
      <c r="K163"/>
      <c r="L163"/>
      <c r="M163"/>
      <c r="N163"/>
      <c r="P163"/>
      <c r="Q163"/>
      <c r="S163"/>
      <c r="T163" s="23"/>
      <c r="Y163" s="126">
        <v>24744</v>
      </c>
      <c r="Z163" s="70">
        <v>7258</v>
      </c>
      <c r="AA163" s="244"/>
      <c r="AB163" s="333" t="s">
        <v>203</v>
      </c>
      <c r="AC163" s="193">
        <v>27000</v>
      </c>
      <c r="AD163" s="230">
        <v>42175</v>
      </c>
    </row>
    <row r="164" spans="1:30" ht="15" x14ac:dyDescent="0.25">
      <c r="A164" s="8"/>
      <c r="B164" s="8"/>
      <c r="C164" s="8"/>
      <c r="E164"/>
      <c r="F164"/>
      <c r="H164"/>
      <c r="I164"/>
      <c r="J164"/>
      <c r="K164"/>
      <c r="L164"/>
      <c r="M164"/>
      <c r="N164"/>
      <c r="P164"/>
      <c r="Q164"/>
      <c r="S164"/>
      <c r="T164" s="23"/>
      <c r="Y164" s="126">
        <v>24762</v>
      </c>
      <c r="Z164" s="129">
        <v>16127.6</v>
      </c>
      <c r="AA164" s="226"/>
      <c r="AB164" s="333">
        <v>2996891</v>
      </c>
      <c r="AC164" s="193">
        <v>20578</v>
      </c>
      <c r="AD164" s="230">
        <v>42175</v>
      </c>
    </row>
    <row r="165" spans="1:30" ht="15" x14ac:dyDescent="0.25">
      <c r="A165" s="8"/>
      <c r="B165" s="8"/>
      <c r="C165" s="8"/>
      <c r="E165"/>
      <c r="F165"/>
      <c r="H165"/>
      <c r="I165"/>
      <c r="J165"/>
      <c r="K165"/>
      <c r="L165"/>
      <c r="M165"/>
      <c r="N165"/>
      <c r="P165"/>
      <c r="Q165"/>
      <c r="S165"/>
      <c r="T165" s="23"/>
      <c r="Y165" s="126">
        <v>24801</v>
      </c>
      <c r="Z165" s="70">
        <v>130680</v>
      </c>
      <c r="AA165" s="226"/>
      <c r="AB165" s="333">
        <v>2996892</v>
      </c>
      <c r="AC165" s="193">
        <v>34000</v>
      </c>
      <c r="AD165" s="230">
        <v>42175</v>
      </c>
    </row>
    <row r="166" spans="1:30" ht="15" x14ac:dyDescent="0.25">
      <c r="A166" s="8"/>
      <c r="B166" s="8"/>
      <c r="C166" s="8"/>
      <c r="E166"/>
      <c r="F166"/>
      <c r="H166"/>
      <c r="I166"/>
      <c r="J166"/>
      <c r="K166"/>
      <c r="L166"/>
      <c r="M166"/>
      <c r="N166"/>
      <c r="P166"/>
      <c r="Q166"/>
      <c r="S166"/>
      <c r="T166" s="23"/>
      <c r="Y166" s="126">
        <v>24812</v>
      </c>
      <c r="Z166" s="70">
        <v>12802.8</v>
      </c>
      <c r="AA166" s="226"/>
      <c r="AB166" s="333">
        <v>2996885</v>
      </c>
      <c r="AC166" s="246">
        <v>25000</v>
      </c>
      <c r="AD166" s="339">
        <v>42179</v>
      </c>
    </row>
    <row r="167" spans="1:30" ht="15" x14ac:dyDescent="0.25">
      <c r="A167" s="8"/>
      <c r="B167" s="8"/>
      <c r="C167" s="8"/>
      <c r="E167"/>
      <c r="F167"/>
      <c r="H167"/>
      <c r="I167"/>
      <c r="J167"/>
      <c r="K167"/>
      <c r="L167"/>
      <c r="M167"/>
      <c r="N167"/>
      <c r="P167"/>
      <c r="Q167"/>
      <c r="S167"/>
      <c r="T167" s="23"/>
      <c r="Y167" s="126">
        <v>24885</v>
      </c>
      <c r="Z167" s="70">
        <v>15318.8</v>
      </c>
      <c r="AA167" s="226"/>
      <c r="AB167" s="333">
        <v>2996887</v>
      </c>
      <c r="AC167" s="246">
        <v>40000</v>
      </c>
      <c r="AD167" s="339">
        <v>42179</v>
      </c>
    </row>
    <row r="168" spans="1:30" ht="15" x14ac:dyDescent="0.25">
      <c r="A168" s="8"/>
      <c r="B168" s="8"/>
      <c r="C168" s="8"/>
      <c r="E168"/>
      <c r="F168"/>
      <c r="H168"/>
      <c r="I168"/>
      <c r="J168"/>
      <c r="K168"/>
      <c r="L168"/>
      <c r="M168"/>
      <c r="N168"/>
      <c r="P168"/>
      <c r="Q168"/>
      <c r="S168"/>
      <c r="T168" s="23"/>
      <c r="Y168" s="126">
        <v>24916</v>
      </c>
      <c r="Z168" s="70">
        <v>21606.799999999999</v>
      </c>
      <c r="AA168" s="226"/>
      <c r="AB168" s="251">
        <v>2720542</v>
      </c>
      <c r="AC168" s="246">
        <v>57093</v>
      </c>
      <c r="AD168" s="339">
        <v>42179</v>
      </c>
    </row>
    <row r="169" spans="1:30" ht="15" x14ac:dyDescent="0.25">
      <c r="A169" s="8"/>
      <c r="B169" s="8"/>
      <c r="C169" s="8"/>
      <c r="E169"/>
      <c r="F169"/>
      <c r="H169"/>
      <c r="I169"/>
      <c r="J169"/>
      <c r="K169"/>
      <c r="L169"/>
      <c r="M169"/>
      <c r="N169"/>
      <c r="P169"/>
      <c r="Q169"/>
      <c r="S169"/>
      <c r="T169" s="23"/>
      <c r="Y169" s="126" t="s">
        <v>326</v>
      </c>
      <c r="Z169" s="70">
        <v>203585.25</v>
      </c>
      <c r="AA169" s="226"/>
      <c r="AB169" s="251"/>
      <c r="AC169" s="193"/>
      <c r="AD169" s="230"/>
    </row>
    <row r="170" spans="1:30" ht="15" x14ac:dyDescent="0.25">
      <c r="A170" s="8"/>
      <c r="B170" s="8"/>
      <c r="C170" s="8"/>
      <c r="E170"/>
      <c r="F170"/>
      <c r="H170"/>
      <c r="I170"/>
      <c r="J170"/>
      <c r="K170"/>
      <c r="L170"/>
      <c r="M170"/>
      <c r="N170"/>
      <c r="P170"/>
      <c r="Q170"/>
      <c r="S170"/>
      <c r="T170" s="23"/>
      <c r="Y170" s="126" t="s">
        <v>327</v>
      </c>
      <c r="Z170" s="70">
        <v>22191.599999999999</v>
      </c>
      <c r="AA170" s="226"/>
      <c r="AB170" s="251"/>
      <c r="AC170" s="193"/>
      <c r="AD170" s="230"/>
    </row>
    <row r="171" spans="1:30" ht="15" x14ac:dyDescent="0.25">
      <c r="A171" s="8"/>
      <c r="B171" s="8"/>
      <c r="C171" s="8"/>
      <c r="E171"/>
      <c r="F171"/>
      <c r="H171"/>
      <c r="I171"/>
      <c r="J171"/>
      <c r="K171"/>
      <c r="L171"/>
      <c r="M171"/>
      <c r="N171"/>
      <c r="P171"/>
      <c r="Q171"/>
      <c r="S171"/>
      <c r="T171" s="23"/>
      <c r="Y171" s="126" t="s">
        <v>328</v>
      </c>
      <c r="Z171" s="70">
        <v>5306.4</v>
      </c>
      <c r="AA171" s="226"/>
      <c r="AB171" s="251"/>
      <c r="AC171" s="193"/>
      <c r="AD171" s="230"/>
    </row>
    <row r="172" spans="1:30" ht="15" x14ac:dyDescent="0.25">
      <c r="A172" s="8"/>
      <c r="B172" s="8"/>
      <c r="C172" s="8"/>
      <c r="E172"/>
      <c r="F172"/>
      <c r="H172"/>
      <c r="I172"/>
      <c r="J172"/>
      <c r="K172"/>
      <c r="L172"/>
      <c r="M172"/>
      <c r="N172"/>
      <c r="P172"/>
      <c r="Q172"/>
      <c r="S172"/>
      <c r="T172" s="23"/>
      <c r="Y172" s="126" t="s">
        <v>329</v>
      </c>
      <c r="Z172" s="70">
        <v>2982.4</v>
      </c>
      <c r="AA172" s="226"/>
      <c r="AB172" s="251"/>
      <c r="AC172" s="193"/>
      <c r="AD172" s="230"/>
    </row>
    <row r="173" spans="1:30" ht="15" x14ac:dyDescent="0.25">
      <c r="A173" s="8"/>
      <c r="B173" s="8"/>
      <c r="C173" s="8"/>
      <c r="E173"/>
      <c r="F173"/>
      <c r="H173"/>
      <c r="I173"/>
      <c r="J173"/>
      <c r="K173"/>
      <c r="L173"/>
      <c r="M173"/>
      <c r="N173"/>
      <c r="P173"/>
      <c r="Q173"/>
      <c r="S173"/>
      <c r="T173" s="23"/>
      <c r="Y173" s="126" t="s">
        <v>330</v>
      </c>
      <c r="Z173" s="70">
        <v>19722.3</v>
      </c>
      <c r="AA173" s="226"/>
      <c r="AB173" s="251"/>
      <c r="AC173" s="193"/>
      <c r="AD173" s="230"/>
    </row>
    <row r="174" spans="1:30" ht="15" x14ac:dyDescent="0.25">
      <c r="A174" s="8"/>
      <c r="B174" s="8"/>
      <c r="C174" s="8"/>
      <c r="E174"/>
      <c r="F174"/>
      <c r="H174"/>
      <c r="I174"/>
      <c r="J174"/>
      <c r="K174"/>
      <c r="L174"/>
      <c r="M174"/>
      <c r="N174"/>
      <c r="P174"/>
      <c r="Q174"/>
      <c r="S174"/>
      <c r="T174" s="23"/>
      <c r="Y174" s="126" t="s">
        <v>331</v>
      </c>
      <c r="Z174" s="70">
        <v>22383.599999999999</v>
      </c>
      <c r="AA174" s="226"/>
      <c r="AB174" s="251"/>
      <c r="AC174" s="193"/>
      <c r="AD174" s="230"/>
    </row>
    <row r="175" spans="1:30" ht="15" x14ac:dyDescent="0.25">
      <c r="A175" s="8"/>
      <c r="B175" s="8"/>
      <c r="C175" s="8"/>
      <c r="E175"/>
      <c r="F175"/>
      <c r="H175"/>
      <c r="I175"/>
      <c r="J175"/>
      <c r="K175"/>
      <c r="L175"/>
      <c r="M175"/>
      <c r="N175"/>
      <c r="P175"/>
      <c r="Q175"/>
      <c r="S175"/>
      <c r="T175" s="23"/>
      <c r="Y175" s="126" t="s">
        <v>333</v>
      </c>
      <c r="Z175" s="70">
        <v>307390.71999999997</v>
      </c>
      <c r="AA175" s="226"/>
      <c r="AB175" s="251"/>
      <c r="AC175" s="193"/>
      <c r="AD175" s="230"/>
    </row>
    <row r="176" spans="1:30" ht="15" x14ac:dyDescent="0.25">
      <c r="A176" s="8"/>
      <c r="B176" s="8"/>
      <c r="C176" s="8"/>
      <c r="E176"/>
      <c r="F176"/>
      <c r="H176"/>
      <c r="I176"/>
      <c r="J176"/>
      <c r="K176"/>
      <c r="L176"/>
      <c r="M176"/>
      <c r="N176"/>
      <c r="P176"/>
      <c r="Q176"/>
      <c r="S176"/>
      <c r="T176" s="23"/>
      <c r="Y176" s="126" t="s">
        <v>334</v>
      </c>
      <c r="Z176" s="70">
        <v>208444.6</v>
      </c>
      <c r="AA176" s="226"/>
      <c r="AB176" s="251"/>
      <c r="AC176" s="193"/>
      <c r="AD176" s="230"/>
    </row>
    <row r="177" spans="1:30" ht="15" x14ac:dyDescent="0.25">
      <c r="A177" s="8"/>
      <c r="B177" s="8"/>
      <c r="C177" s="8"/>
      <c r="E177"/>
      <c r="F177"/>
      <c r="H177"/>
      <c r="I177"/>
      <c r="J177"/>
      <c r="K177"/>
      <c r="L177"/>
      <c r="M177"/>
      <c r="N177"/>
      <c r="P177"/>
      <c r="Q177"/>
      <c r="S177"/>
      <c r="T177" s="23"/>
      <c r="Y177" s="126" t="s">
        <v>335</v>
      </c>
      <c r="Z177" s="70">
        <v>11956</v>
      </c>
      <c r="AA177" s="244"/>
      <c r="AB177" s="251"/>
      <c r="AC177" s="193"/>
      <c r="AD177" s="230"/>
    </row>
    <row r="178" spans="1:30" ht="15" x14ac:dyDescent="0.25">
      <c r="A178" s="8"/>
      <c r="B178" s="8"/>
      <c r="C178" s="8"/>
      <c r="E178"/>
      <c r="F178"/>
      <c r="H178"/>
      <c r="I178"/>
      <c r="J178"/>
      <c r="K178"/>
      <c r="L178"/>
      <c r="M178"/>
      <c r="N178"/>
      <c r="P178"/>
      <c r="Q178"/>
      <c r="S178"/>
      <c r="T178" s="23"/>
      <c r="Y178" s="126" t="s">
        <v>332</v>
      </c>
      <c r="Z178" s="70">
        <v>14171.6</v>
      </c>
      <c r="AA178" s="213"/>
      <c r="AB178" s="251"/>
      <c r="AC178" s="193"/>
      <c r="AD178" s="230"/>
    </row>
    <row r="179" spans="1:30" ht="15" x14ac:dyDescent="0.25">
      <c r="A179" s="8"/>
      <c r="B179" s="8"/>
      <c r="C179" s="8"/>
      <c r="E179"/>
      <c r="F179"/>
      <c r="H179"/>
      <c r="I179"/>
      <c r="J179"/>
      <c r="K179"/>
      <c r="L179"/>
      <c r="M179"/>
      <c r="N179"/>
      <c r="P179"/>
      <c r="Q179"/>
      <c r="S179"/>
      <c r="T179" s="23"/>
      <c r="Y179" s="126" t="s">
        <v>336</v>
      </c>
      <c r="Z179" s="70">
        <v>25791.9</v>
      </c>
      <c r="AA179" s="226"/>
      <c r="AB179" s="251"/>
      <c r="AC179" s="193"/>
      <c r="AD179" s="230"/>
    </row>
    <row r="180" spans="1:30" ht="15" x14ac:dyDescent="0.25">
      <c r="A180" s="8"/>
      <c r="B180" s="8"/>
      <c r="C180" s="8"/>
      <c r="E180"/>
      <c r="F180"/>
      <c r="H180"/>
      <c r="I180"/>
      <c r="J180"/>
      <c r="K180"/>
      <c r="L180"/>
      <c r="M180"/>
      <c r="N180"/>
      <c r="P180"/>
      <c r="Q180"/>
      <c r="S180"/>
      <c r="T180" s="23"/>
      <c r="Y180" s="126" t="s">
        <v>337</v>
      </c>
      <c r="Z180" s="70">
        <v>3783.77</v>
      </c>
      <c r="AA180" s="244" t="s">
        <v>165</v>
      </c>
      <c r="AB180" s="251"/>
      <c r="AC180" s="193"/>
      <c r="AD180" s="230"/>
    </row>
    <row r="181" spans="1:30" ht="15" x14ac:dyDescent="0.25">
      <c r="A181" s="8"/>
      <c r="B181" s="8"/>
      <c r="C181" s="8"/>
      <c r="E181"/>
      <c r="F181"/>
      <c r="H181"/>
      <c r="I181"/>
      <c r="J181"/>
      <c r="K181"/>
      <c r="L181"/>
      <c r="M181"/>
      <c r="N181"/>
      <c r="P181"/>
      <c r="Q181"/>
      <c r="S181"/>
      <c r="T181" s="23"/>
      <c r="Y181" s="126"/>
      <c r="Z181" s="70"/>
      <c r="AA181" s="226"/>
      <c r="AB181" s="251"/>
      <c r="AC181" s="193"/>
      <c r="AD181" s="230"/>
    </row>
    <row r="182" spans="1:30" ht="15" x14ac:dyDescent="0.25">
      <c r="A182" s="8"/>
      <c r="B182" s="8"/>
      <c r="C182" s="8"/>
      <c r="E182"/>
      <c r="F182"/>
      <c r="H182"/>
      <c r="I182"/>
      <c r="J182"/>
      <c r="K182"/>
      <c r="L182"/>
      <c r="M182"/>
      <c r="N182"/>
      <c r="P182"/>
      <c r="Q182"/>
      <c r="S182"/>
      <c r="T182" s="23"/>
      <c r="Y182" s="126"/>
      <c r="Z182" s="70"/>
      <c r="AA182" s="226"/>
      <c r="AB182" s="251"/>
      <c r="AC182" s="193"/>
      <c r="AD182" s="230"/>
    </row>
    <row r="183" spans="1:30" ht="16.5" thickBot="1" x14ac:dyDescent="0.3">
      <c r="A183" s="8"/>
      <c r="B183" s="8"/>
      <c r="C183" s="8"/>
      <c r="E183"/>
      <c r="F183"/>
      <c r="H183"/>
      <c r="I183"/>
      <c r="J183"/>
      <c r="K183"/>
      <c r="L183"/>
      <c r="M183"/>
      <c r="N183"/>
      <c r="P183"/>
      <c r="Q183"/>
      <c r="S183"/>
      <c r="T183" s="23"/>
      <c r="Y183" s="183"/>
      <c r="Z183" s="163"/>
      <c r="AA183" s="163"/>
      <c r="AB183" s="337"/>
      <c r="AC183" s="138"/>
      <c r="AD183" s="232"/>
    </row>
    <row r="184" spans="1:30" x14ac:dyDescent="0.25">
      <c r="A184" s="8"/>
      <c r="B184" s="8"/>
      <c r="C184" s="8"/>
      <c r="E184"/>
      <c r="F184"/>
      <c r="H184"/>
      <c r="I184"/>
      <c r="J184"/>
      <c r="K184"/>
      <c r="L184"/>
      <c r="M184"/>
      <c r="N184"/>
      <c r="P184"/>
      <c r="Q184"/>
      <c r="S184"/>
      <c r="T184" s="23"/>
      <c r="Y184" s="197" t="s">
        <v>153</v>
      </c>
      <c r="Z184" s="198">
        <f>SUM(Z147:Z183)</f>
        <v>2224595</v>
      </c>
      <c r="AA184" s="271"/>
      <c r="AB184" s="199" t="s">
        <v>153</v>
      </c>
      <c r="AC184" s="200">
        <f>SUM(AC147:AC183)</f>
        <v>744550</v>
      </c>
      <c r="AD184" s="229"/>
    </row>
    <row r="185" spans="1:30" ht="15" x14ac:dyDescent="0.25">
      <c r="A185" s="8"/>
      <c r="B185" s="8"/>
      <c r="C185" s="8"/>
      <c r="E185"/>
      <c r="F185"/>
      <c r="H185"/>
      <c r="I185"/>
      <c r="J185"/>
      <c r="K185"/>
      <c r="L185"/>
      <c r="M185"/>
      <c r="N185"/>
      <c r="P185"/>
      <c r="Q185"/>
      <c r="S185"/>
      <c r="T185" s="23"/>
      <c r="AC185" s="205">
        <v>0</v>
      </c>
    </row>
    <row r="186" spans="1:30" ht="16.5" thickBot="1" x14ac:dyDescent="0.3">
      <c r="A186" s="8"/>
      <c r="B186" s="8"/>
      <c r="C186" s="8"/>
      <c r="E186"/>
      <c r="F186"/>
      <c r="H186"/>
      <c r="I186"/>
      <c r="J186"/>
      <c r="K186"/>
      <c r="L186"/>
      <c r="M186"/>
      <c r="N186"/>
      <c r="P186"/>
      <c r="Q186"/>
      <c r="S186"/>
      <c r="T186" s="23"/>
      <c r="AA186" s="104" t="s">
        <v>299</v>
      </c>
      <c r="AB186" s="323"/>
      <c r="AC186" s="324">
        <f>AC141</f>
        <v>1480045</v>
      </c>
    </row>
    <row r="187" spans="1:30" ht="18.75" x14ac:dyDescent="0.3">
      <c r="A187" s="8"/>
      <c r="B187" s="8"/>
      <c r="C187" s="8"/>
      <c r="E187"/>
      <c r="F187"/>
      <c r="H187"/>
      <c r="I187"/>
      <c r="J187"/>
      <c r="K187"/>
      <c r="L187"/>
      <c r="M187"/>
      <c r="N187"/>
      <c r="P187"/>
      <c r="Q187"/>
      <c r="S187"/>
      <c r="T187" s="23"/>
      <c r="AB187" s="96" t="s">
        <v>300</v>
      </c>
      <c r="AC187" s="325">
        <f>AC184+AC186</f>
        <v>2224595</v>
      </c>
    </row>
    <row r="188" spans="1:30" ht="15" x14ac:dyDescent="0.25">
      <c r="A188" s="8"/>
      <c r="B188" s="8"/>
      <c r="C188" s="8"/>
      <c r="E188"/>
      <c r="F188"/>
      <c r="H188"/>
      <c r="I188"/>
      <c r="J188"/>
      <c r="K188"/>
      <c r="L188"/>
      <c r="M188"/>
      <c r="N188"/>
      <c r="P188"/>
      <c r="Q188"/>
      <c r="S188"/>
      <c r="T188" s="23"/>
    </row>
    <row r="189" spans="1:30" ht="15" x14ac:dyDescent="0.25">
      <c r="A189" s="8"/>
      <c r="B189" s="8"/>
      <c r="C189" s="8"/>
      <c r="E189"/>
      <c r="F189"/>
      <c r="H189"/>
      <c r="I189"/>
      <c r="J189"/>
      <c r="K189"/>
      <c r="L189"/>
      <c r="M189"/>
      <c r="N189"/>
      <c r="P189"/>
      <c r="Q189"/>
      <c r="S189"/>
      <c r="T189" s="23"/>
    </row>
    <row r="190" spans="1:30" ht="15" x14ac:dyDescent="0.25">
      <c r="A190" s="8"/>
      <c r="B190" s="8"/>
      <c r="C190" s="8"/>
      <c r="E190"/>
      <c r="F190"/>
      <c r="H190"/>
      <c r="I190"/>
      <c r="J190"/>
      <c r="K190"/>
      <c r="L190"/>
      <c r="M190"/>
      <c r="N190"/>
      <c r="P190"/>
      <c r="Q190"/>
      <c r="S190"/>
      <c r="T190" s="23"/>
    </row>
    <row r="191" spans="1:30" ht="15" x14ac:dyDescent="0.25">
      <c r="A191" s="8"/>
      <c r="B191" s="8"/>
      <c r="C191" s="8"/>
      <c r="E191"/>
      <c r="F191"/>
      <c r="H191"/>
      <c r="I191"/>
      <c r="J191"/>
      <c r="K191"/>
      <c r="L191"/>
      <c r="M191"/>
      <c r="N191"/>
      <c r="P191"/>
      <c r="Q191"/>
      <c r="S191"/>
      <c r="T191" s="23"/>
    </row>
    <row r="192" spans="1:30" ht="15" x14ac:dyDescent="0.25">
      <c r="A192" s="8"/>
      <c r="B192" s="8"/>
      <c r="C192" s="8"/>
      <c r="E192"/>
      <c r="F192"/>
      <c r="H192"/>
      <c r="I192"/>
      <c r="J192"/>
      <c r="K192"/>
      <c r="L192"/>
      <c r="M192"/>
      <c r="N192"/>
      <c r="P192"/>
      <c r="Q192"/>
      <c r="S192"/>
      <c r="T192" s="23"/>
    </row>
    <row r="193" spans="1:20" ht="15" x14ac:dyDescent="0.25">
      <c r="A193" s="8"/>
      <c r="B193" s="8"/>
      <c r="C193" s="8"/>
      <c r="E193"/>
      <c r="F193"/>
      <c r="H193"/>
      <c r="I193"/>
      <c r="J193"/>
      <c r="K193"/>
      <c r="L193"/>
      <c r="M193"/>
      <c r="N193"/>
      <c r="P193"/>
      <c r="Q193"/>
      <c r="S193"/>
      <c r="T193" s="23"/>
    </row>
    <row r="194" spans="1:20" ht="15" x14ac:dyDescent="0.25">
      <c r="A194" s="8"/>
      <c r="B194" s="8"/>
      <c r="C194" s="8"/>
      <c r="E194"/>
      <c r="F194"/>
      <c r="H194"/>
      <c r="I194"/>
      <c r="J194"/>
      <c r="K194"/>
      <c r="L194"/>
      <c r="M194"/>
      <c r="N194"/>
      <c r="P194"/>
      <c r="Q194"/>
      <c r="S194"/>
      <c r="T194" s="23"/>
    </row>
    <row r="195" spans="1:20" ht="15" x14ac:dyDescent="0.25">
      <c r="A195" s="8"/>
      <c r="B195" s="8"/>
      <c r="C195" s="8"/>
      <c r="E195"/>
      <c r="F195"/>
      <c r="H195"/>
      <c r="I195"/>
      <c r="J195"/>
      <c r="K195"/>
      <c r="L195"/>
      <c r="M195"/>
      <c r="N195"/>
      <c r="P195"/>
      <c r="Q195"/>
      <c r="S195"/>
      <c r="T195" s="23"/>
    </row>
    <row r="196" spans="1:20" ht="15" x14ac:dyDescent="0.25">
      <c r="A196" s="8"/>
      <c r="B196" s="8"/>
      <c r="C196" s="8"/>
      <c r="E196"/>
      <c r="F196"/>
      <c r="H196"/>
      <c r="I196"/>
      <c r="J196"/>
      <c r="K196"/>
      <c r="L196"/>
      <c r="M196"/>
      <c r="N196"/>
      <c r="P196"/>
      <c r="Q196"/>
      <c r="S196"/>
      <c r="T196" s="23"/>
    </row>
    <row r="197" spans="1:20" ht="15" x14ac:dyDescent="0.25">
      <c r="A197" s="8"/>
      <c r="B197" s="8"/>
      <c r="C197" s="8"/>
      <c r="E197"/>
      <c r="F197"/>
      <c r="H197"/>
      <c r="I197"/>
      <c r="J197"/>
      <c r="K197"/>
      <c r="L197"/>
      <c r="M197"/>
      <c r="N197"/>
      <c r="P197"/>
      <c r="Q197"/>
      <c r="S197"/>
      <c r="T197" s="23"/>
    </row>
    <row r="198" spans="1:20" ht="15" x14ac:dyDescent="0.25">
      <c r="A198" s="8"/>
      <c r="B198" s="8"/>
      <c r="C198" s="8"/>
      <c r="E198"/>
      <c r="F198"/>
      <c r="H198"/>
      <c r="I198"/>
      <c r="J198"/>
      <c r="K198"/>
      <c r="L198"/>
      <c r="M198"/>
      <c r="N198"/>
      <c r="P198"/>
      <c r="Q198"/>
      <c r="S198"/>
      <c r="T198" s="23"/>
    </row>
    <row r="199" spans="1:20" ht="15" x14ac:dyDescent="0.25">
      <c r="A199" s="8"/>
      <c r="B199" s="8"/>
      <c r="C199" s="8"/>
      <c r="E199"/>
      <c r="F199"/>
      <c r="H199"/>
      <c r="I199"/>
      <c r="J199"/>
      <c r="K199"/>
      <c r="L199"/>
      <c r="M199"/>
      <c r="N199"/>
      <c r="P199"/>
      <c r="Q199"/>
      <c r="S199"/>
      <c r="T199" s="23"/>
    </row>
    <row r="200" spans="1:20" ht="15" x14ac:dyDescent="0.25">
      <c r="A200" s="8"/>
      <c r="B200" s="8"/>
      <c r="C200" s="8"/>
      <c r="E200"/>
      <c r="F200"/>
      <c r="H200"/>
      <c r="I200"/>
      <c r="J200"/>
      <c r="K200"/>
      <c r="L200"/>
      <c r="M200"/>
      <c r="N200"/>
      <c r="P200"/>
      <c r="Q200"/>
      <c r="S200"/>
      <c r="T200" s="23"/>
    </row>
    <row r="201" spans="1:20" ht="15" x14ac:dyDescent="0.25">
      <c r="A201" s="8"/>
      <c r="B201" s="8"/>
      <c r="C201" s="8"/>
      <c r="E201"/>
      <c r="F201"/>
      <c r="H201"/>
      <c r="I201"/>
      <c r="J201"/>
      <c r="K201"/>
      <c r="L201"/>
      <c r="M201"/>
      <c r="N201"/>
      <c r="P201"/>
      <c r="Q201"/>
      <c r="S201"/>
      <c r="T201" s="23"/>
    </row>
    <row r="202" spans="1:20" ht="15" x14ac:dyDescent="0.25">
      <c r="A202" s="8"/>
      <c r="B202" s="8"/>
      <c r="C202" s="8"/>
      <c r="E202"/>
      <c r="F202"/>
      <c r="H202"/>
      <c r="I202"/>
      <c r="J202"/>
      <c r="K202"/>
      <c r="L202"/>
      <c r="M202"/>
      <c r="N202"/>
      <c r="P202"/>
      <c r="Q202"/>
      <c r="S202"/>
      <c r="T202" s="23"/>
    </row>
    <row r="203" spans="1:20" ht="15" x14ac:dyDescent="0.25">
      <c r="A203" s="8"/>
      <c r="B203" s="8"/>
      <c r="C203" s="8"/>
      <c r="E203"/>
      <c r="F203"/>
      <c r="H203"/>
      <c r="I203"/>
      <c r="J203"/>
      <c r="K203"/>
      <c r="L203"/>
      <c r="M203"/>
      <c r="N203"/>
      <c r="P203"/>
      <c r="Q203"/>
      <c r="S203"/>
      <c r="T203" s="23"/>
    </row>
    <row r="204" spans="1:20" ht="15" x14ac:dyDescent="0.25">
      <c r="A204" s="8"/>
      <c r="B204" s="8"/>
      <c r="C204" s="8"/>
      <c r="E204"/>
      <c r="F204"/>
      <c r="H204"/>
      <c r="I204"/>
      <c r="J204"/>
      <c r="K204"/>
      <c r="L204"/>
      <c r="M204"/>
      <c r="N204"/>
      <c r="P204"/>
      <c r="Q204"/>
      <c r="S204"/>
      <c r="T204" s="23"/>
    </row>
    <row r="205" spans="1:20" ht="15" x14ac:dyDescent="0.25">
      <c r="A205" s="8"/>
      <c r="B205" s="8"/>
      <c r="C205" s="8"/>
      <c r="E205"/>
      <c r="F205"/>
      <c r="H205"/>
      <c r="I205"/>
      <c r="J205"/>
      <c r="K205"/>
      <c r="L205"/>
      <c r="M205"/>
      <c r="N205"/>
      <c r="P205"/>
      <c r="Q205"/>
      <c r="S205"/>
      <c r="T205" s="23"/>
    </row>
    <row r="206" spans="1:20" ht="15" x14ac:dyDescent="0.25">
      <c r="A206" s="8"/>
      <c r="B206" s="8"/>
      <c r="C206" s="8"/>
      <c r="E206"/>
      <c r="F206"/>
      <c r="H206"/>
      <c r="I206"/>
      <c r="J206"/>
      <c r="K206"/>
      <c r="L206"/>
      <c r="M206"/>
      <c r="N206"/>
      <c r="P206"/>
      <c r="Q206"/>
      <c r="S206"/>
      <c r="T206" s="23"/>
    </row>
    <row r="207" spans="1:20" ht="15" x14ac:dyDescent="0.25">
      <c r="A207" s="8"/>
      <c r="B207" s="8"/>
      <c r="C207" s="8"/>
      <c r="E207"/>
      <c r="F207"/>
      <c r="H207"/>
      <c r="I207"/>
      <c r="J207"/>
      <c r="K207"/>
      <c r="L207"/>
      <c r="M207"/>
      <c r="N207"/>
      <c r="P207"/>
      <c r="Q207"/>
      <c r="S207"/>
      <c r="T207" s="23"/>
    </row>
    <row r="208" spans="1:20" ht="15" x14ac:dyDescent="0.25">
      <c r="A208" s="8"/>
      <c r="B208" s="8"/>
      <c r="C208" s="8"/>
      <c r="E208"/>
      <c r="F208"/>
      <c r="H208"/>
      <c r="I208"/>
      <c r="J208"/>
      <c r="K208"/>
      <c r="L208"/>
      <c r="M208"/>
      <c r="N208"/>
      <c r="P208"/>
      <c r="Q208"/>
      <c r="S208"/>
      <c r="T208" s="23"/>
    </row>
    <row r="209" spans="1:20" ht="15" x14ac:dyDescent="0.25">
      <c r="A209" s="8"/>
      <c r="B209" s="8"/>
      <c r="C209" s="8"/>
      <c r="E209"/>
      <c r="F209"/>
      <c r="H209"/>
      <c r="I209"/>
      <c r="J209"/>
      <c r="K209"/>
      <c r="L209"/>
      <c r="M209"/>
      <c r="N209"/>
      <c r="P209"/>
      <c r="Q209"/>
      <c r="S209"/>
      <c r="T209" s="23"/>
    </row>
    <row r="210" spans="1:20" ht="15" x14ac:dyDescent="0.25">
      <c r="A210" s="8"/>
      <c r="B210" s="8"/>
      <c r="C210" s="8"/>
      <c r="E210"/>
      <c r="F210"/>
      <c r="H210"/>
      <c r="I210"/>
      <c r="J210"/>
      <c r="K210"/>
      <c r="L210"/>
      <c r="M210"/>
      <c r="N210"/>
      <c r="P210"/>
      <c r="Q210"/>
      <c r="S210"/>
      <c r="T210" s="23"/>
    </row>
    <row r="211" spans="1:20" ht="15" x14ac:dyDescent="0.25">
      <c r="A211" s="8"/>
      <c r="B211" s="8"/>
      <c r="C211" s="8"/>
      <c r="E211"/>
      <c r="F211"/>
      <c r="H211"/>
      <c r="I211"/>
      <c r="J211"/>
      <c r="K211"/>
      <c r="L211"/>
      <c r="M211"/>
      <c r="N211"/>
      <c r="P211"/>
      <c r="Q211"/>
      <c r="S211"/>
      <c r="T211" s="23"/>
    </row>
    <row r="212" spans="1:20" ht="15" x14ac:dyDescent="0.25">
      <c r="A212" s="8"/>
      <c r="B212" s="8"/>
      <c r="C212" s="8"/>
      <c r="E212"/>
      <c r="F212"/>
      <c r="H212"/>
      <c r="I212"/>
      <c r="J212"/>
      <c r="K212"/>
      <c r="L212"/>
      <c r="M212"/>
      <c r="N212"/>
      <c r="P212"/>
      <c r="Q212"/>
      <c r="S212"/>
      <c r="T212" s="23"/>
    </row>
    <row r="213" spans="1:20" ht="15" x14ac:dyDescent="0.25">
      <c r="A213" s="8"/>
      <c r="B213" s="8"/>
      <c r="C213" s="8"/>
      <c r="E213"/>
      <c r="F213"/>
      <c r="H213"/>
      <c r="I213"/>
      <c r="J213"/>
      <c r="K213"/>
      <c r="L213"/>
      <c r="M213"/>
      <c r="N213"/>
      <c r="P213"/>
      <c r="Q213"/>
      <c r="S213"/>
      <c r="T213" s="23"/>
    </row>
    <row r="214" spans="1:20" ht="15" x14ac:dyDescent="0.25">
      <c r="A214" s="8"/>
      <c r="B214" s="8"/>
      <c r="C214" s="8"/>
      <c r="E214"/>
      <c r="F214"/>
      <c r="H214"/>
      <c r="I214"/>
      <c r="J214"/>
      <c r="K214"/>
      <c r="L214"/>
      <c r="M214"/>
      <c r="N214"/>
      <c r="P214"/>
      <c r="Q214"/>
      <c r="S214"/>
      <c r="T214" s="23"/>
    </row>
    <row r="215" spans="1:20" ht="15" x14ac:dyDescent="0.25">
      <c r="A215" s="8"/>
      <c r="B215" s="8"/>
      <c r="C215" s="8"/>
      <c r="E215"/>
      <c r="F215"/>
      <c r="H215"/>
      <c r="I215"/>
      <c r="J215"/>
      <c r="K215"/>
      <c r="L215"/>
      <c r="M215"/>
      <c r="N215"/>
      <c r="P215"/>
      <c r="Q215"/>
      <c r="S215"/>
      <c r="T215" s="23"/>
    </row>
    <row r="216" spans="1:20" ht="15" x14ac:dyDescent="0.25">
      <c r="A216" s="8"/>
      <c r="B216" s="8"/>
      <c r="C216" s="8"/>
      <c r="E216"/>
      <c r="F216"/>
      <c r="H216"/>
      <c r="I216"/>
      <c r="J216"/>
      <c r="K216"/>
      <c r="L216"/>
      <c r="M216"/>
      <c r="N216"/>
      <c r="P216"/>
      <c r="Q216"/>
      <c r="S216"/>
      <c r="T216" s="23"/>
    </row>
    <row r="217" spans="1:20" ht="15" x14ac:dyDescent="0.25">
      <c r="A217" s="8"/>
      <c r="B217" s="8"/>
      <c r="C217" s="8"/>
      <c r="E217"/>
      <c r="F217"/>
      <c r="H217"/>
      <c r="I217"/>
      <c r="J217"/>
      <c r="K217"/>
      <c r="L217"/>
      <c r="M217"/>
      <c r="N217"/>
      <c r="P217"/>
      <c r="Q217"/>
      <c r="S217"/>
      <c r="T217" s="23"/>
    </row>
    <row r="218" spans="1:20" ht="15" x14ac:dyDescent="0.25">
      <c r="A218" s="8"/>
      <c r="B218" s="8"/>
      <c r="C218" s="8"/>
      <c r="E218"/>
      <c r="F218"/>
      <c r="H218"/>
      <c r="I218"/>
      <c r="J218"/>
      <c r="K218"/>
      <c r="L218"/>
      <c r="M218"/>
      <c r="N218"/>
      <c r="P218"/>
      <c r="Q218"/>
      <c r="S218"/>
      <c r="T218" s="23"/>
    </row>
    <row r="219" spans="1:20" ht="15" x14ac:dyDescent="0.25">
      <c r="A219" s="8"/>
      <c r="B219" s="8"/>
      <c r="C219" s="8"/>
      <c r="E219"/>
      <c r="F219"/>
      <c r="H219"/>
      <c r="I219"/>
      <c r="J219"/>
      <c r="K219"/>
      <c r="L219"/>
      <c r="M219"/>
      <c r="N219"/>
      <c r="P219"/>
      <c r="Q219"/>
      <c r="S219"/>
      <c r="T219" s="23"/>
    </row>
    <row r="220" spans="1:20" ht="15" x14ac:dyDescent="0.25">
      <c r="A220" s="8"/>
      <c r="B220" s="8"/>
      <c r="C220" s="8"/>
      <c r="E220"/>
      <c r="F220"/>
      <c r="H220"/>
      <c r="I220"/>
      <c r="J220"/>
      <c r="K220"/>
      <c r="L220"/>
      <c r="M220"/>
      <c r="N220"/>
      <c r="P220"/>
      <c r="Q220"/>
      <c r="S220"/>
      <c r="T220" s="23"/>
    </row>
    <row r="221" spans="1:20" ht="15" x14ac:dyDescent="0.25">
      <c r="A221" s="8"/>
      <c r="B221" s="8"/>
      <c r="C221" s="8"/>
      <c r="E221"/>
      <c r="F221"/>
      <c r="H221"/>
      <c r="I221"/>
      <c r="J221"/>
      <c r="K221"/>
      <c r="L221"/>
      <c r="M221"/>
      <c r="N221"/>
      <c r="P221"/>
      <c r="Q221"/>
      <c r="S221"/>
      <c r="T221" s="23"/>
    </row>
    <row r="222" spans="1:20" ht="15" x14ac:dyDescent="0.25">
      <c r="A222" s="8"/>
      <c r="B222" s="8"/>
      <c r="C222" s="8"/>
      <c r="E222"/>
      <c r="F222"/>
      <c r="H222"/>
      <c r="I222"/>
      <c r="J222"/>
      <c r="K222"/>
      <c r="L222"/>
      <c r="M222"/>
      <c r="N222"/>
      <c r="P222"/>
      <c r="Q222"/>
      <c r="S222"/>
      <c r="T222" s="23"/>
    </row>
    <row r="223" spans="1:20" ht="15" x14ac:dyDescent="0.25">
      <c r="A223" s="8"/>
      <c r="B223" s="8"/>
      <c r="C223" s="8"/>
      <c r="E223"/>
      <c r="F223"/>
      <c r="H223"/>
      <c r="I223"/>
      <c r="J223"/>
      <c r="K223"/>
      <c r="L223"/>
      <c r="M223"/>
      <c r="N223"/>
      <c r="P223"/>
      <c r="Q223"/>
      <c r="S223"/>
      <c r="T223" s="23"/>
    </row>
    <row r="224" spans="1:20" ht="15" x14ac:dyDescent="0.25">
      <c r="A224" s="8"/>
      <c r="B224" s="8"/>
      <c r="C224" s="8"/>
      <c r="E224"/>
      <c r="F224"/>
      <c r="H224"/>
      <c r="I224"/>
      <c r="J224"/>
      <c r="K224"/>
      <c r="L224"/>
      <c r="M224"/>
      <c r="N224"/>
      <c r="P224"/>
      <c r="Q224"/>
      <c r="S224"/>
      <c r="T224" s="23"/>
    </row>
    <row r="225" spans="1:20" ht="15" x14ac:dyDescent="0.25">
      <c r="A225" s="8"/>
      <c r="B225" s="8"/>
      <c r="C225" s="8"/>
      <c r="E225"/>
      <c r="F225"/>
      <c r="H225"/>
      <c r="I225"/>
      <c r="J225"/>
      <c r="K225"/>
      <c r="L225"/>
      <c r="M225"/>
      <c r="N225"/>
      <c r="P225"/>
      <c r="Q225"/>
      <c r="S225"/>
      <c r="T225" s="23"/>
    </row>
    <row r="226" spans="1:20" ht="15" x14ac:dyDescent="0.25">
      <c r="A226" s="8"/>
      <c r="B226" s="8"/>
      <c r="C226" s="8"/>
      <c r="E226"/>
      <c r="F226"/>
      <c r="H226"/>
      <c r="I226"/>
      <c r="J226"/>
      <c r="K226"/>
      <c r="L226"/>
      <c r="M226"/>
      <c r="N226"/>
      <c r="P226"/>
      <c r="Q226"/>
      <c r="S226"/>
      <c r="T226" s="23"/>
    </row>
    <row r="227" spans="1:20" ht="15" x14ac:dyDescent="0.25">
      <c r="A227" s="8"/>
      <c r="B227" s="8"/>
      <c r="C227" s="8"/>
      <c r="E227"/>
      <c r="F227"/>
      <c r="H227"/>
      <c r="I227"/>
      <c r="J227"/>
      <c r="K227"/>
      <c r="L227"/>
      <c r="M227"/>
      <c r="N227"/>
      <c r="P227"/>
      <c r="Q227"/>
      <c r="S227"/>
      <c r="T227" s="23"/>
    </row>
    <row r="228" spans="1:20" ht="15" x14ac:dyDescent="0.25">
      <c r="A228" s="8"/>
      <c r="B228" s="8"/>
      <c r="C228" s="8"/>
      <c r="E228"/>
      <c r="F228"/>
      <c r="H228"/>
      <c r="I228"/>
      <c r="J228"/>
      <c r="K228"/>
      <c r="L228"/>
      <c r="M228"/>
      <c r="N228"/>
      <c r="P228"/>
      <c r="Q228"/>
      <c r="S228"/>
      <c r="T228" s="23"/>
    </row>
    <row r="229" spans="1:20" ht="15" x14ac:dyDescent="0.25">
      <c r="A229" s="8"/>
      <c r="B229" s="8"/>
      <c r="C229" s="8"/>
      <c r="E229"/>
      <c r="F229"/>
      <c r="H229"/>
      <c r="I229"/>
      <c r="J229"/>
      <c r="K229"/>
      <c r="L229"/>
      <c r="M229"/>
      <c r="N229"/>
      <c r="P229"/>
      <c r="Q229"/>
      <c r="S229"/>
      <c r="T229" s="23"/>
    </row>
    <row r="230" spans="1:20" ht="15" x14ac:dyDescent="0.25">
      <c r="A230" s="8"/>
      <c r="B230" s="8"/>
      <c r="C230" s="8"/>
      <c r="E230"/>
      <c r="F230"/>
      <c r="H230"/>
      <c r="I230"/>
      <c r="J230"/>
      <c r="K230"/>
      <c r="L230"/>
      <c r="M230"/>
      <c r="N230"/>
      <c r="P230"/>
      <c r="Q230"/>
      <c r="S230"/>
      <c r="T230" s="23"/>
    </row>
    <row r="231" spans="1:20" ht="15" x14ac:dyDescent="0.25">
      <c r="A231" s="8"/>
      <c r="B231" s="8"/>
      <c r="C231" s="8"/>
      <c r="E231"/>
      <c r="F231"/>
      <c r="H231"/>
      <c r="I231"/>
      <c r="J231"/>
      <c r="K231"/>
      <c r="L231"/>
      <c r="M231"/>
      <c r="N231"/>
      <c r="P231"/>
      <c r="Q231"/>
      <c r="S231"/>
      <c r="T231" s="23"/>
    </row>
    <row r="232" spans="1:20" ht="15" x14ac:dyDescent="0.25">
      <c r="A232" s="8"/>
      <c r="B232" s="8"/>
      <c r="C232" s="8"/>
      <c r="E232"/>
      <c r="F232"/>
      <c r="H232"/>
      <c r="I232"/>
      <c r="J232"/>
      <c r="K232"/>
      <c r="L232"/>
      <c r="M232"/>
      <c r="N232"/>
      <c r="P232"/>
      <c r="Q232"/>
      <c r="S232"/>
      <c r="T232" s="23"/>
    </row>
    <row r="233" spans="1:20" ht="15" x14ac:dyDescent="0.25">
      <c r="A233" s="8"/>
      <c r="B233" s="8"/>
      <c r="C233" s="8"/>
      <c r="E233"/>
      <c r="F233"/>
      <c r="H233"/>
      <c r="I233"/>
      <c r="J233"/>
      <c r="K233"/>
      <c r="L233"/>
      <c r="M233"/>
      <c r="N233"/>
      <c r="P233"/>
      <c r="Q233"/>
      <c r="S233"/>
      <c r="T233" s="23"/>
    </row>
    <row r="234" spans="1:20" ht="15" x14ac:dyDescent="0.25">
      <c r="B234"/>
      <c r="C234"/>
      <c r="E234"/>
      <c r="F234"/>
      <c r="H234"/>
      <c r="I234"/>
      <c r="J234"/>
      <c r="K234"/>
      <c r="L234"/>
      <c r="M234"/>
      <c r="N234"/>
      <c r="P234"/>
      <c r="Q234"/>
      <c r="S234"/>
      <c r="T234" s="23"/>
    </row>
    <row r="235" spans="1:20" ht="15" x14ac:dyDescent="0.25">
      <c r="B235"/>
      <c r="C235"/>
      <c r="E235"/>
      <c r="F235"/>
      <c r="H235"/>
      <c r="I235"/>
      <c r="J235"/>
      <c r="K235"/>
      <c r="L235"/>
      <c r="M235"/>
      <c r="N235"/>
      <c r="P235"/>
      <c r="Q235"/>
      <c r="S235"/>
      <c r="T235" s="23"/>
    </row>
    <row r="236" spans="1:20" ht="15" x14ac:dyDescent="0.25">
      <c r="B236"/>
      <c r="C236"/>
      <c r="E236"/>
      <c r="F236"/>
      <c r="H236"/>
      <c r="I236"/>
      <c r="J236"/>
      <c r="K236"/>
      <c r="L236"/>
      <c r="M236"/>
      <c r="N236"/>
      <c r="P236"/>
      <c r="Q236"/>
      <c r="S236"/>
      <c r="T236" s="23"/>
    </row>
    <row r="237" spans="1:20" ht="15" x14ac:dyDescent="0.25">
      <c r="B237"/>
      <c r="C237"/>
      <c r="E237"/>
      <c r="F237"/>
      <c r="H237"/>
      <c r="I237"/>
      <c r="J237"/>
      <c r="K237"/>
      <c r="L237"/>
      <c r="M237"/>
      <c r="N237"/>
      <c r="P237"/>
      <c r="Q237"/>
      <c r="S237"/>
      <c r="T237" s="23"/>
    </row>
    <row r="238" spans="1:20" ht="15" x14ac:dyDescent="0.25">
      <c r="B238"/>
      <c r="C238"/>
      <c r="E238"/>
      <c r="F238"/>
      <c r="H238"/>
      <c r="I238"/>
      <c r="J238"/>
      <c r="K238"/>
      <c r="L238"/>
      <c r="M238"/>
      <c r="N238"/>
      <c r="P238"/>
      <c r="Q238"/>
      <c r="S238"/>
      <c r="T238" s="23"/>
    </row>
    <row r="239" spans="1:20" ht="15" x14ac:dyDescent="0.25">
      <c r="B239"/>
      <c r="C239"/>
      <c r="E239"/>
      <c r="F239"/>
      <c r="H239"/>
      <c r="I239"/>
      <c r="J239"/>
      <c r="K239"/>
      <c r="L239"/>
      <c r="M239"/>
      <c r="N239"/>
      <c r="P239"/>
      <c r="Q239"/>
      <c r="S239"/>
      <c r="T239" s="23"/>
    </row>
    <row r="240" spans="1:20" ht="15" x14ac:dyDescent="0.25">
      <c r="B240"/>
      <c r="C240"/>
      <c r="E240"/>
      <c r="F240"/>
      <c r="H240"/>
      <c r="I240"/>
      <c r="J240"/>
      <c r="K240"/>
      <c r="L240"/>
      <c r="M240"/>
      <c r="N240"/>
      <c r="P240"/>
      <c r="Q240"/>
      <c r="S240"/>
      <c r="T240" s="23"/>
    </row>
    <row r="241" spans="20:21" customFormat="1" ht="15" x14ac:dyDescent="0.25">
      <c r="T241" s="23"/>
      <c r="U241" s="23"/>
    </row>
    <row r="242" spans="20:21" customFormat="1" ht="15" x14ac:dyDescent="0.25">
      <c r="T242" s="23"/>
      <c r="U242" s="23"/>
    </row>
    <row r="243" spans="20:21" customFormat="1" ht="15" x14ac:dyDescent="0.25">
      <c r="T243" s="23"/>
      <c r="U243" s="23"/>
    </row>
    <row r="244" spans="20:21" customFormat="1" ht="15" x14ac:dyDescent="0.25">
      <c r="T244" s="23"/>
      <c r="U244" s="23"/>
    </row>
    <row r="245" spans="20:21" customFormat="1" ht="15" x14ac:dyDescent="0.25">
      <c r="T245" s="23"/>
      <c r="U245" s="23"/>
    </row>
    <row r="246" spans="20:21" customFormat="1" ht="15" x14ac:dyDescent="0.25">
      <c r="T246" s="23"/>
      <c r="U246" s="23"/>
    </row>
    <row r="247" spans="20:21" customFormat="1" ht="15" x14ac:dyDescent="0.25">
      <c r="T247" s="23"/>
      <c r="U247" s="23"/>
    </row>
    <row r="248" spans="20:21" customFormat="1" ht="15" x14ac:dyDescent="0.25">
      <c r="T248" s="23"/>
      <c r="U248" s="23"/>
    </row>
    <row r="249" spans="20:21" customFormat="1" ht="15" x14ac:dyDescent="0.25">
      <c r="T249" s="23"/>
      <c r="U249" s="23"/>
    </row>
    <row r="250" spans="20:21" customFormat="1" ht="15" x14ac:dyDescent="0.25">
      <c r="T250" s="23"/>
      <c r="U250" s="23"/>
    </row>
    <row r="251" spans="20:21" customFormat="1" ht="15" x14ac:dyDescent="0.25">
      <c r="T251" s="23"/>
      <c r="U251" s="23"/>
    </row>
    <row r="252" spans="20:21" customFormat="1" ht="15" x14ac:dyDescent="0.25">
      <c r="T252" s="23"/>
      <c r="U252" s="23"/>
    </row>
    <row r="253" spans="20:21" customFormat="1" ht="15" x14ac:dyDescent="0.25">
      <c r="T253" s="23"/>
      <c r="U253" s="23"/>
    </row>
    <row r="254" spans="20:21" customFormat="1" ht="15" x14ac:dyDescent="0.25">
      <c r="T254" s="23"/>
      <c r="U254" s="23"/>
    </row>
    <row r="255" spans="20:21" customFormat="1" ht="15" x14ac:dyDescent="0.25">
      <c r="T255" s="23"/>
      <c r="U255" s="23"/>
    </row>
    <row r="256" spans="20:21" customFormat="1" ht="15" x14ac:dyDescent="0.25">
      <c r="T256" s="23"/>
      <c r="U256" s="23"/>
    </row>
    <row r="257" spans="20:21" customFormat="1" ht="15" x14ac:dyDescent="0.25">
      <c r="T257" s="23"/>
      <c r="U257" s="23"/>
    </row>
    <row r="258" spans="20:21" customFormat="1" ht="15" x14ac:dyDescent="0.25">
      <c r="T258" s="23"/>
      <c r="U258" s="23"/>
    </row>
  </sheetData>
  <sortState ref="P58:R64">
    <sortCondition ref="Q58:Q64"/>
  </sortState>
  <mergeCells count="14">
    <mergeCell ref="Y96:Y97"/>
    <mergeCell ref="Y144:Y145"/>
    <mergeCell ref="Y1:Y2"/>
    <mergeCell ref="Y49:Y50"/>
    <mergeCell ref="A40:B40"/>
    <mergeCell ref="D40:E40"/>
    <mergeCell ref="I45:J45"/>
    <mergeCell ref="A38:B38"/>
    <mergeCell ref="H52:I53"/>
    <mergeCell ref="C1:J1"/>
    <mergeCell ref="E3:F3"/>
    <mergeCell ref="I3:K3"/>
    <mergeCell ref="H39:I39"/>
    <mergeCell ref="J39:K39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ABRIL   2015</vt:lpstr>
      <vt:lpstr>M A Y O   2015</vt:lpstr>
      <vt:lpstr>JUNIO   2015</vt:lpstr>
      <vt:lpstr>J U L I O     2 0 1 5 </vt:lpstr>
      <vt:lpstr>AGOSTO      2015</vt:lpstr>
      <vt:lpstr>SEPTIEMBRE   2 0 1 5    </vt:lpstr>
      <vt:lpstr>Hoja3</vt:lpstr>
      <vt:lpstr>Hoja4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2015-09-04T19:04:47Z</cp:lastPrinted>
  <dcterms:created xsi:type="dcterms:W3CDTF">2009-02-04T18:28:43Z</dcterms:created>
  <dcterms:modified xsi:type="dcterms:W3CDTF">2015-10-03T13:43:33Z</dcterms:modified>
</cp:coreProperties>
</file>