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3" activeTab="9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   J U L I O      2015" sheetId="9" r:id="rId7"/>
    <sheet name="AGOSTO 2015" sheetId="10" r:id="rId8"/>
    <sheet name="SEPTIEMBRE 2015" sheetId="11" r:id="rId9"/>
    <sheet name="OCTUBRE 201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F17" i="12" l="1"/>
  <c r="F10" i="12"/>
  <c r="F128" i="11" l="1"/>
  <c r="F136" i="11" l="1"/>
  <c r="F122" i="11" l="1"/>
  <c r="D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39" i="12" s="1"/>
  <c r="F118" i="11" l="1"/>
  <c r="Y108" i="11" l="1"/>
  <c r="V108" i="11"/>
  <c r="F105" i="11" l="1"/>
  <c r="V86" i="11"/>
  <c r="Y86" i="11"/>
  <c r="F104" i="11" l="1"/>
  <c r="Y67" i="11"/>
  <c r="V67" i="11"/>
  <c r="F84" i="11" l="1"/>
  <c r="Y53" i="11"/>
  <c r="V53" i="11"/>
  <c r="F66" i="11" l="1"/>
  <c r="Y25" i="11"/>
  <c r="V25" i="11"/>
  <c r="G61" i="11" l="1"/>
  <c r="G62" i="11"/>
  <c r="G63" i="11"/>
  <c r="F57" i="11"/>
  <c r="M140" i="11" l="1"/>
  <c r="G99" i="11"/>
  <c r="G100" i="11"/>
  <c r="G101" i="11"/>
  <c r="G102" i="11"/>
  <c r="P140" i="11"/>
  <c r="F45" i="11" l="1"/>
  <c r="P118" i="11"/>
  <c r="M118" i="11"/>
  <c r="G111" i="11"/>
  <c r="G112" i="11"/>
  <c r="G119" i="11"/>
  <c r="G120" i="11"/>
  <c r="G121" i="11"/>
  <c r="G122" i="11"/>
  <c r="G123" i="11"/>
  <c r="G124" i="11"/>
  <c r="G125" i="11"/>
  <c r="G126" i="11"/>
  <c r="G127" i="11"/>
  <c r="G132" i="11"/>
  <c r="G133" i="11"/>
  <c r="G134" i="11"/>
  <c r="G135" i="11"/>
  <c r="G136" i="11"/>
  <c r="G128" i="11"/>
  <c r="G129" i="11"/>
  <c r="G130" i="11"/>
  <c r="G131" i="11"/>
  <c r="G137" i="11"/>
  <c r="F130" i="10" l="1"/>
  <c r="P95" i="11"/>
  <c r="M95" i="11"/>
  <c r="F117" i="10" l="1"/>
  <c r="P48" i="11" l="1"/>
  <c r="M48" i="11"/>
  <c r="D139" i="11" l="1"/>
  <c r="G138" i="11"/>
  <c r="G118" i="11"/>
  <c r="G117" i="11"/>
  <c r="G116" i="11"/>
  <c r="G115" i="11"/>
  <c r="G114" i="11"/>
  <c r="G113" i="11"/>
  <c r="G110" i="11"/>
  <c r="G109" i="11"/>
  <c r="G108" i="11"/>
  <c r="G98" i="11"/>
  <c r="G107" i="11"/>
  <c r="G106" i="11"/>
  <c r="G105" i="11"/>
  <c r="G104" i="11"/>
  <c r="G103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50" i="11"/>
  <c r="G74" i="11"/>
  <c r="G73" i="11"/>
  <c r="G72" i="11"/>
  <c r="G71" i="11"/>
  <c r="G70" i="11"/>
  <c r="G69" i="11"/>
  <c r="G68" i="11"/>
  <c r="G66" i="11"/>
  <c r="G65" i="11"/>
  <c r="G64" i="11"/>
  <c r="G60" i="11"/>
  <c r="G57" i="11"/>
  <c r="G56" i="11"/>
  <c r="G36" i="11"/>
  <c r="G67" i="11"/>
  <c r="G59" i="11"/>
  <c r="G58" i="11"/>
  <c r="G55" i="11"/>
  <c r="G54" i="11"/>
  <c r="G53" i="11"/>
  <c r="G52" i="11"/>
  <c r="G51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3" i="11"/>
  <c r="G32" i="11"/>
  <c r="G31" i="11"/>
  <c r="G28" i="11"/>
  <c r="G35" i="11"/>
  <c r="G34" i="11"/>
  <c r="G30" i="11"/>
  <c r="G29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39" i="11" s="1"/>
  <c r="F102" i="10" l="1"/>
  <c r="U100" i="10" l="1"/>
  <c r="X100" i="10"/>
  <c r="F82" i="10" l="1"/>
  <c r="U73" i="10" l="1"/>
  <c r="X73" i="10"/>
  <c r="F58" i="10" l="1"/>
  <c r="X48" i="10"/>
  <c r="U48" i="10"/>
  <c r="F29" i="10" l="1"/>
  <c r="O110" i="10"/>
  <c r="L110" i="10"/>
  <c r="F19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7" i="10"/>
  <c r="G28" i="10"/>
  <c r="G29" i="10"/>
  <c r="G30" i="10"/>
  <c r="G31" i="10"/>
  <c r="G32" i="10"/>
  <c r="G33" i="10"/>
  <c r="G34" i="10"/>
  <c r="G36" i="10"/>
  <c r="G38" i="10"/>
  <c r="G39" i="10"/>
  <c r="G40" i="10"/>
  <c r="G43" i="10"/>
  <c r="G24" i="10"/>
  <c r="G25" i="10"/>
  <c r="G26" i="10"/>
  <c r="G35" i="10"/>
  <c r="G37" i="10"/>
  <c r="G41" i="10"/>
  <c r="G42" i="10"/>
  <c r="G44" i="10"/>
  <c r="G45" i="10"/>
  <c r="G46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47" i="10"/>
  <c r="G48" i="10"/>
  <c r="G49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2" i="10"/>
  <c r="G103" i="10"/>
  <c r="G104" i="10"/>
  <c r="G105" i="10"/>
  <c r="G106" i="10"/>
  <c r="G107" i="10"/>
  <c r="G108" i="10"/>
  <c r="G100" i="10"/>
  <c r="G101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4" i="10"/>
  <c r="G125" i="10"/>
  <c r="G126" i="10"/>
  <c r="G128" i="10"/>
  <c r="G121" i="10"/>
  <c r="G122" i="10"/>
  <c r="G123" i="10"/>
  <c r="G127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3" i="10"/>
  <c r="F133" i="9" l="1"/>
  <c r="F126" i="9" l="1"/>
  <c r="O60" i="10"/>
  <c r="L60" i="10"/>
  <c r="O38" i="10"/>
  <c r="L38" i="10"/>
  <c r="D143" i="10" l="1"/>
  <c r="G143" i="10"/>
  <c r="F99" i="9" l="1"/>
  <c r="H275" i="9"/>
  <c r="E275" i="9"/>
  <c r="D133" i="9" l="1"/>
  <c r="G131" i="9"/>
  <c r="F69" i="9" l="1"/>
  <c r="P271" i="9"/>
  <c r="M271" i="9"/>
  <c r="F45" i="9" l="1"/>
  <c r="P226" i="9" l="1"/>
  <c r="M226" i="9"/>
  <c r="G122" i="9" l="1"/>
  <c r="G123" i="9"/>
  <c r="G124" i="9"/>
  <c r="G125" i="9"/>
  <c r="G126" i="9"/>
  <c r="G127" i="9"/>
  <c r="G128" i="9"/>
  <c r="G129" i="9"/>
  <c r="G130" i="9"/>
  <c r="G121" i="9"/>
  <c r="G120" i="9"/>
  <c r="G119" i="9"/>
  <c r="G118" i="9"/>
  <c r="G110" i="9" l="1"/>
  <c r="G109" i="9"/>
  <c r="G108" i="9"/>
  <c r="G107" i="9"/>
  <c r="G106" i="9"/>
  <c r="G105" i="9"/>
  <c r="F34" i="9" l="1"/>
  <c r="P188" i="9" l="1"/>
  <c r="M188" i="9"/>
  <c r="F18" i="9" l="1"/>
  <c r="P163" i="9"/>
  <c r="M163" i="9"/>
  <c r="G118" i="8"/>
  <c r="G119" i="8"/>
  <c r="G120" i="8" s="1"/>
  <c r="D120" i="8"/>
  <c r="F5" i="9" l="1"/>
  <c r="M133" i="9"/>
  <c r="P133" i="9"/>
  <c r="F87" i="8" l="1"/>
  <c r="P112" i="9"/>
  <c r="M112" i="9"/>
  <c r="F59" i="8" l="1"/>
  <c r="P53" i="9"/>
  <c r="M53" i="9"/>
  <c r="G117" i="9" l="1"/>
  <c r="G116" i="9"/>
  <c r="G115" i="9"/>
  <c r="G114" i="9"/>
  <c r="G113" i="9"/>
  <c r="G112" i="9"/>
  <c r="G111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71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33" i="9" s="1"/>
  <c r="F31" i="8" l="1"/>
  <c r="P202" i="8"/>
  <c r="M202" i="8"/>
  <c r="F7" i="8" l="1"/>
  <c r="P158" i="8"/>
  <c r="M158" i="8"/>
  <c r="F97" i="7" l="1"/>
  <c r="P101" i="8"/>
  <c r="M101" i="8"/>
  <c r="F61" i="7" l="1"/>
  <c r="P48" i="8"/>
  <c r="M48" i="8"/>
  <c r="D122" i="7" l="1"/>
  <c r="G120" i="7"/>
  <c r="C180" i="7"/>
  <c r="F180" i="7"/>
  <c r="G118" i="7"/>
  <c r="G117" i="8" l="1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22" i="7" l="1"/>
  <c r="F8" i="6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<sst xmlns="http://schemas.openxmlformats.org/spreadsheetml/2006/main" count="2183" uniqueCount="611">
  <si>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</si>
  <si>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</si>
  <si>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</si>
  <si>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</si>
  <si>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</si>
  <si>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</si>
  <si>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</si>
  <si>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</si>
  <si>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</si>
  <si>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</si>
  <si>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</si>
  <si>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</si>
  <si>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</si>
  <si>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</si>
  <si>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</si>
  <si>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</si>
  <si>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</si>
  <si>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</si>
  <si>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</si>
  <si>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</si>
  <si>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</si>
  <si>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</si>
  <si>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</si>
  <si>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</si>
  <si>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</si>
  <si>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</si>
  <si>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</si>
  <si>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</si>
  <si>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</si>
  <si>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</si>
  <si>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</si>
  <si>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</si>
  <si>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</si>
  <si>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</si>
  <si>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</si>
  <si>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</si>
  <si>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</si>
  <si>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</si>
  <si>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</si>
  <si>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</si>
  <si>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</si>
  <si>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</si>
  <si>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</si>
  <si>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</si>
  <si>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</si>
  <si>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</si>
  <si>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</si>
  <si>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</si>
  <si>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</si>
  <si>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</si>
  <si>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</si>
  <si>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</si>
  <si>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</si>
  <si>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</si>
  <si>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</si>
  <si>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</si>
  <si>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</si>
  <si>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</si>
  <si>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</si>
  <si>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</si>
  <si>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</si>
  <si>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</si>
  <si>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</si>
  <si>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</si>
  <si>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</si>
  <si>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</si>
  <si>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</si>
  <si>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</si>
  <si>
    <t>2996855-54</t>
  </si>
  <si>
    <t>29-May--10-Jun</t>
  </si>
  <si>
    <t xml:space="preserve">10-Jun --18-Jun </t>
  </si>
  <si>
    <t>tranfer</t>
  </si>
  <si>
    <t xml:space="preserve">18-Jun ---22-Jun </t>
  </si>
  <si>
    <t xml:space="preserve">22-Jun --24-Jun </t>
  </si>
  <si>
    <t>0117 A</t>
  </si>
  <si>
    <t>0120 A</t>
  </si>
  <si>
    <t>0135 A</t>
  </si>
  <si>
    <t>0224 A</t>
  </si>
  <si>
    <t>0236 A</t>
  </si>
  <si>
    <t>0018 A</t>
  </si>
  <si>
    <t>0036 A</t>
  </si>
  <si>
    <t>0209 A</t>
  </si>
  <si>
    <t>0312 A</t>
  </si>
  <si>
    <t>0316 A</t>
  </si>
  <si>
    <t>0317 A</t>
  </si>
  <si>
    <t>0332 A</t>
  </si>
  <si>
    <t>0429 A</t>
  </si>
  <si>
    <t>0437 A</t>
  </si>
  <si>
    <t>0438 A</t>
  </si>
  <si>
    <t>0449 A</t>
  </si>
  <si>
    <t>0459 A</t>
  </si>
  <si>
    <t>0489 A</t>
  </si>
  <si>
    <t>0100 A</t>
  </si>
  <si>
    <t>0448 A</t>
  </si>
  <si>
    <t>0555 A</t>
  </si>
  <si>
    <t>0556 A</t>
  </si>
  <si>
    <t>0559 A</t>
  </si>
  <si>
    <t>0571 A</t>
  </si>
  <si>
    <t>0616 A</t>
  </si>
  <si>
    <t>0654  A</t>
  </si>
  <si>
    <t>0711 A</t>
  </si>
  <si>
    <t>0718 A</t>
  </si>
  <si>
    <t>0756 A</t>
  </si>
  <si>
    <t>0809 A</t>
  </si>
  <si>
    <t>0818 A</t>
  </si>
  <si>
    <t>0829 A</t>
  </si>
  <si>
    <t>0828 A</t>
  </si>
  <si>
    <t>REMISIONES CENTRAL   J U L I O      2015</t>
  </si>
  <si>
    <t>0910 A</t>
  </si>
  <si>
    <t>0924 A</t>
  </si>
  <si>
    <t>0934 A</t>
  </si>
  <si>
    <t>0935 A</t>
  </si>
  <si>
    <t>0945 A</t>
  </si>
  <si>
    <t>0992 A</t>
  </si>
  <si>
    <t>0996 A</t>
  </si>
  <si>
    <t>1002 A</t>
  </si>
  <si>
    <t>1020 A</t>
  </si>
  <si>
    <t>1046 A</t>
  </si>
  <si>
    <t>1057A</t>
  </si>
  <si>
    <t>1116 A</t>
  </si>
  <si>
    <t>1156 A</t>
  </si>
  <si>
    <t>1158 A</t>
  </si>
  <si>
    <t>transfer</t>
  </si>
  <si>
    <t xml:space="preserve">24-Jun--06-Jul </t>
  </si>
  <si>
    <t>06-Jul--07-Jul</t>
  </si>
  <si>
    <t>1147 A</t>
  </si>
  <si>
    <t>1152 A</t>
  </si>
  <si>
    <t>1207 A</t>
  </si>
  <si>
    <t>1208 A</t>
  </si>
  <si>
    <t>1269 A</t>
  </si>
  <si>
    <t>1277 A</t>
  </si>
  <si>
    <t>1325 A</t>
  </si>
  <si>
    <t>1341 A</t>
  </si>
  <si>
    <t>1414 A</t>
  </si>
  <si>
    <t>1419 A</t>
  </si>
  <si>
    <t>1422 A</t>
  </si>
  <si>
    <t>1435 A</t>
  </si>
  <si>
    <t>1535 A</t>
  </si>
  <si>
    <t>1536 A</t>
  </si>
  <si>
    <t>1166A</t>
  </si>
  <si>
    <t>1387 A</t>
  </si>
  <si>
    <t>1392 A</t>
  </si>
  <si>
    <t>1542 A</t>
  </si>
  <si>
    <t>1546 A</t>
  </si>
  <si>
    <t>1549 A</t>
  </si>
  <si>
    <t>1671 A</t>
  </si>
  <si>
    <t>1673 A</t>
  </si>
  <si>
    <t>1748 A</t>
  </si>
  <si>
    <t>1757 A</t>
  </si>
  <si>
    <t>1780A</t>
  </si>
  <si>
    <t>1779 A</t>
  </si>
  <si>
    <t>1859 A</t>
  </si>
  <si>
    <t>1862 A</t>
  </si>
  <si>
    <t>1890 A</t>
  </si>
  <si>
    <t>1908 A</t>
  </si>
  <si>
    <t>1930 A</t>
  </si>
  <si>
    <t>1992 A</t>
  </si>
  <si>
    <t>2039 A</t>
  </si>
  <si>
    <t>2051 A</t>
  </si>
  <si>
    <t>2052 A</t>
  </si>
  <si>
    <t>2060 A</t>
  </si>
  <si>
    <t>2113 A</t>
  </si>
  <si>
    <t>2187 A</t>
  </si>
  <si>
    <t>2189 A</t>
  </si>
  <si>
    <t>2199 A</t>
  </si>
  <si>
    <t>934 A</t>
  </si>
  <si>
    <t>07-Jul --15-JUL</t>
  </si>
  <si>
    <t>2215 A</t>
  </si>
  <si>
    <t>2252 A</t>
  </si>
  <si>
    <t>2292 A</t>
  </si>
  <si>
    <t>2312 A</t>
  </si>
  <si>
    <t>2328 A</t>
  </si>
  <si>
    <t>3209283-85</t>
  </si>
  <si>
    <t xml:space="preserve">15-Jul --16-JUL </t>
  </si>
  <si>
    <t>2224 A</t>
  </si>
  <si>
    <t>2283 A</t>
  </si>
  <si>
    <t>2320 A</t>
  </si>
  <si>
    <t>2434 A</t>
  </si>
  <si>
    <t>2435 A</t>
  </si>
  <si>
    <t>2463 A</t>
  </si>
  <si>
    <t>2530 A</t>
  </si>
  <si>
    <t>2554 A</t>
  </si>
  <si>
    <t>2574 A</t>
  </si>
  <si>
    <t xml:space="preserve">16-Jul--22-Jul </t>
  </si>
  <si>
    <t>2685 A</t>
  </si>
  <si>
    <t>2728 A</t>
  </si>
  <si>
    <t>2844 A</t>
  </si>
  <si>
    <t>2853 A</t>
  </si>
  <si>
    <t>2862 A</t>
  </si>
  <si>
    <t>2965 A</t>
  </si>
  <si>
    <t>2974 A</t>
  </si>
  <si>
    <t>3019 A</t>
  </si>
  <si>
    <t>3050 A</t>
  </si>
  <si>
    <t>3078 A</t>
  </si>
  <si>
    <t>2386 A</t>
  </si>
  <si>
    <t>2533 A</t>
  </si>
  <si>
    <t>2670A</t>
  </si>
  <si>
    <t>2672 A</t>
  </si>
  <si>
    <t>2721 A</t>
  </si>
  <si>
    <t>2785 A</t>
  </si>
  <si>
    <t>2978 A</t>
  </si>
  <si>
    <t>2979 A</t>
  </si>
  <si>
    <t>3165 A</t>
  </si>
  <si>
    <t>3195 A</t>
  </si>
  <si>
    <t>3220 A</t>
  </si>
  <si>
    <t>3219 A</t>
  </si>
  <si>
    <t>3088 A</t>
  </si>
  <si>
    <t>3093 A</t>
  </si>
  <si>
    <t>3277 A</t>
  </si>
  <si>
    <t>3308 A</t>
  </si>
  <si>
    <t>3311 A</t>
  </si>
  <si>
    <t>3332 A</t>
  </si>
  <si>
    <t>3337 A</t>
  </si>
  <si>
    <t>3344 A</t>
  </si>
  <si>
    <t>3470 A</t>
  </si>
  <si>
    <t>3479 A</t>
  </si>
  <si>
    <t>3494 A</t>
  </si>
  <si>
    <t>3520 A</t>
  </si>
  <si>
    <t>3244 A</t>
  </si>
  <si>
    <t>3256 A</t>
  </si>
  <si>
    <t>3296 A</t>
  </si>
  <si>
    <t>3523 A</t>
  </si>
  <si>
    <t>3576 A</t>
  </si>
  <si>
    <t>3577 A</t>
  </si>
  <si>
    <t>3587 A</t>
  </si>
  <si>
    <t>3651 A</t>
  </si>
  <si>
    <t>3725 A</t>
  </si>
  <si>
    <t>3746 A</t>
  </si>
  <si>
    <t>3764 A</t>
  </si>
  <si>
    <t>3782 A</t>
  </si>
  <si>
    <t>3784 A</t>
  </si>
  <si>
    <t>3829 A</t>
  </si>
  <si>
    <t>3850 A</t>
  </si>
  <si>
    <t>3853 A</t>
  </si>
  <si>
    <t>3956 A</t>
  </si>
  <si>
    <t>3979 A</t>
  </si>
  <si>
    <t>3981 A</t>
  </si>
  <si>
    <t>3891 A</t>
  </si>
  <si>
    <t xml:space="preserve">22-Jul --31-Jul </t>
  </si>
  <si>
    <t>4064 A</t>
  </si>
  <si>
    <t>4070 A</t>
  </si>
  <si>
    <t>4091 A</t>
  </si>
  <si>
    <t>4126 A</t>
  </si>
  <si>
    <t>4197 A</t>
  </si>
  <si>
    <t>4198 A</t>
  </si>
  <si>
    <t xml:space="preserve">31-Jul --01-Ago </t>
  </si>
  <si>
    <t>4206 A</t>
  </si>
  <si>
    <t>3203903-02</t>
  </si>
  <si>
    <t>3203913-15</t>
  </si>
  <si>
    <t>3203905-19</t>
  </si>
  <si>
    <t>3308 a</t>
  </si>
  <si>
    <t>01-Ago--03-Ago</t>
  </si>
  <si>
    <t>REMISIONES CENTRAL   AGOSTO       2015</t>
  </si>
  <si>
    <t>4236 A</t>
  </si>
  <si>
    <t>4269 A</t>
  </si>
  <si>
    <t>4283 A</t>
  </si>
  <si>
    <t>4284 A</t>
  </si>
  <si>
    <t>4288 A</t>
  </si>
  <si>
    <t>4319 A</t>
  </si>
  <si>
    <t>4345 A</t>
  </si>
  <si>
    <t>4350 A</t>
  </si>
  <si>
    <t>4392 A</t>
  </si>
  <si>
    <t>4393 A</t>
  </si>
  <si>
    <t>4402 A</t>
  </si>
  <si>
    <t>4454 A</t>
  </si>
  <si>
    <t>4522 A</t>
  </si>
  <si>
    <t>4584 A</t>
  </si>
  <si>
    <t>4588 A</t>
  </si>
  <si>
    <t>4680 A</t>
  </si>
  <si>
    <t>4683 A</t>
  </si>
  <si>
    <t>4790 A</t>
  </si>
  <si>
    <t>4791 A</t>
  </si>
  <si>
    <t>4808 A</t>
  </si>
  <si>
    <t>4834 A</t>
  </si>
  <si>
    <t>4973 A</t>
  </si>
  <si>
    <t>5009 A</t>
  </si>
  <si>
    <t>5052 A</t>
  </si>
  <si>
    <t>5063 A</t>
  </si>
  <si>
    <t>5078 A</t>
  </si>
  <si>
    <t>5125 A</t>
  </si>
  <si>
    <t>5127 A</t>
  </si>
  <si>
    <t>5131 A</t>
  </si>
  <si>
    <t>5137 A</t>
  </si>
  <si>
    <t>5248 A</t>
  </si>
  <si>
    <t>5267 A</t>
  </si>
  <si>
    <t>5350 A</t>
  </si>
  <si>
    <t>Santander</t>
  </si>
  <si>
    <t>3214383-82</t>
  </si>
  <si>
    <t>03-Ago--12-Ago</t>
  </si>
  <si>
    <t>5395 A</t>
  </si>
  <si>
    <t>4937 A</t>
  </si>
  <si>
    <t>4945 A</t>
  </si>
  <si>
    <t>4946 A</t>
  </si>
  <si>
    <t>5133 A</t>
  </si>
  <si>
    <t>5141 A</t>
  </si>
  <si>
    <t>5351A</t>
  </si>
  <si>
    <t>5352 A</t>
  </si>
  <si>
    <t>5444 A</t>
  </si>
  <si>
    <t>5453 A</t>
  </si>
  <si>
    <t>5534 A</t>
  </si>
  <si>
    <t>5622 A</t>
  </si>
  <si>
    <t>5684 A</t>
  </si>
  <si>
    <t>5692 A</t>
  </si>
  <si>
    <t>5720 A</t>
  </si>
  <si>
    <t>5736 A</t>
  </si>
  <si>
    <t>5742 A</t>
  </si>
  <si>
    <t>5743 A</t>
  </si>
  <si>
    <t>5792 A</t>
  </si>
  <si>
    <t>5808 A</t>
  </si>
  <si>
    <t>5832 A</t>
  </si>
  <si>
    <t>5897 A</t>
  </si>
  <si>
    <t>5917 A</t>
  </si>
  <si>
    <t>6028 A</t>
  </si>
  <si>
    <t>6037 A</t>
  </si>
  <si>
    <t>3214406-05</t>
  </si>
  <si>
    <t xml:space="preserve">12-Ago --19-Ago </t>
  </si>
  <si>
    <t>6048 A</t>
  </si>
  <si>
    <t>6061 A</t>
  </si>
  <si>
    <t>6111 A</t>
  </si>
  <si>
    <t>6127 A</t>
  </si>
  <si>
    <t>6128 A</t>
  </si>
  <si>
    <t>6135 A</t>
  </si>
  <si>
    <t>6170 A</t>
  </si>
  <si>
    <t>6199 A</t>
  </si>
  <si>
    <t>6229 A</t>
  </si>
  <si>
    <t>6241 A</t>
  </si>
  <si>
    <t>6243 A</t>
  </si>
  <si>
    <t>6265 A</t>
  </si>
  <si>
    <t>6269 A</t>
  </si>
  <si>
    <t>6325 A</t>
  </si>
  <si>
    <t>6364 A</t>
  </si>
  <si>
    <t>6365 A</t>
  </si>
  <si>
    <t>6368 A</t>
  </si>
  <si>
    <t>6422 A</t>
  </si>
  <si>
    <t>6438 A</t>
  </si>
  <si>
    <t>6499 A</t>
  </si>
  <si>
    <t>5575 A</t>
  </si>
  <si>
    <t>5576 A</t>
  </si>
  <si>
    <t>5577 A</t>
  </si>
  <si>
    <t>6505 A</t>
  </si>
  <si>
    <t>6529 A</t>
  </si>
  <si>
    <t>6598 A</t>
  </si>
  <si>
    <t>6604 A</t>
  </si>
  <si>
    <t>6605 A</t>
  </si>
  <si>
    <t>6608 A</t>
  </si>
  <si>
    <t>6609 A</t>
  </si>
  <si>
    <t>6620 A</t>
  </si>
  <si>
    <t>6625 A</t>
  </si>
  <si>
    <t>6629 A</t>
  </si>
  <si>
    <t>6639 A</t>
  </si>
  <si>
    <t>6689 A</t>
  </si>
  <si>
    <t>6722 A</t>
  </si>
  <si>
    <t>6761 A</t>
  </si>
  <si>
    <t>6797 A</t>
  </si>
  <si>
    <t>6846 A</t>
  </si>
  <si>
    <t>6902 A</t>
  </si>
  <si>
    <t>6903 A</t>
  </si>
  <si>
    <t>6908 A</t>
  </si>
  <si>
    <t>3206729-30</t>
  </si>
  <si>
    <t>6438-A</t>
  </si>
  <si>
    <t xml:space="preserve">19-Ago --27-Ago </t>
  </si>
  <si>
    <t>6913 A</t>
  </si>
  <si>
    <t>6928 A</t>
  </si>
  <si>
    <t>6938 A</t>
  </si>
  <si>
    <t>7006 A</t>
  </si>
  <si>
    <t>3206700-01</t>
  </si>
  <si>
    <t xml:space="preserve">27-Ago --29-AGO </t>
  </si>
  <si>
    <t>6885 A</t>
  </si>
  <si>
    <t>6893 A</t>
  </si>
  <si>
    <t>7092 A</t>
  </si>
  <si>
    <t>7096 A</t>
  </si>
  <si>
    <t>7129 A</t>
  </si>
  <si>
    <t>7214 A</t>
  </si>
  <si>
    <t>7238 A</t>
  </si>
  <si>
    <t>7254 A</t>
  </si>
  <si>
    <t>7257 A</t>
  </si>
  <si>
    <t>7258 A</t>
  </si>
  <si>
    <t>7260 A</t>
  </si>
  <si>
    <t>7294 A</t>
  </si>
  <si>
    <t>7302 A</t>
  </si>
  <si>
    <t>7335 A</t>
  </si>
  <si>
    <t>7466 A</t>
  </si>
  <si>
    <t>7494 A</t>
  </si>
  <si>
    <t>7496 A</t>
  </si>
  <si>
    <t>3206702-03</t>
  </si>
  <si>
    <t>3206707-08</t>
  </si>
  <si>
    <t>6846  A</t>
  </si>
  <si>
    <t>7601 A</t>
  </si>
  <si>
    <t xml:space="preserve">29-Ago --01-Sep </t>
  </si>
  <si>
    <t>REMISIONES CENTRAL  SEPTIEMBRE       2015</t>
  </si>
  <si>
    <t>7368 A</t>
  </si>
  <si>
    <t>7378 A</t>
  </si>
  <si>
    <t>7387 A</t>
  </si>
  <si>
    <t>7567 A</t>
  </si>
  <si>
    <t>7602 A</t>
  </si>
  <si>
    <t>7694 A</t>
  </si>
  <si>
    <t>7706 A</t>
  </si>
  <si>
    <t>7719 A</t>
  </si>
  <si>
    <t>7720 A</t>
  </si>
  <si>
    <t>7723 A</t>
  </si>
  <si>
    <t>7744 A</t>
  </si>
  <si>
    <t>7748 A</t>
  </si>
  <si>
    <t>7728 A</t>
  </si>
  <si>
    <t>7828 A</t>
  </si>
  <si>
    <t>7834 A</t>
  </si>
  <si>
    <t>7897 A</t>
  </si>
  <si>
    <t>7919 A</t>
  </si>
  <si>
    <t>7936 A</t>
  </si>
  <si>
    <t>7937 A</t>
  </si>
  <si>
    <t>7939 A</t>
  </si>
  <si>
    <t>7940 A</t>
  </si>
  <si>
    <t>6654 A</t>
  </si>
  <si>
    <t>6954 A</t>
  </si>
  <si>
    <t>3245313-12</t>
  </si>
  <si>
    <t>3245308-10</t>
  </si>
  <si>
    <t>6654-A</t>
  </si>
  <si>
    <t xml:space="preserve">01-Sep --04-Sep </t>
  </si>
  <si>
    <t>7963-A</t>
  </si>
  <si>
    <t>7965 A</t>
  </si>
  <si>
    <t>8040 A</t>
  </si>
  <si>
    <t>8075 A</t>
  </si>
  <si>
    <t>8084 A</t>
  </si>
  <si>
    <t>8085 A</t>
  </si>
  <si>
    <t>8086 A</t>
  </si>
  <si>
    <t>8092 A</t>
  </si>
  <si>
    <t>8097-A</t>
  </si>
  <si>
    <t>8188 A</t>
  </si>
  <si>
    <t>8193 A</t>
  </si>
  <si>
    <t>8220 A</t>
  </si>
  <si>
    <t>8282-A</t>
  </si>
  <si>
    <t>8122 A</t>
  </si>
  <si>
    <t>8206 A</t>
  </si>
  <si>
    <t>8207 A</t>
  </si>
  <si>
    <t>8208 A</t>
  </si>
  <si>
    <t>8214 A</t>
  </si>
  <si>
    <t>8401 A</t>
  </si>
  <si>
    <t>8433 A</t>
  </si>
  <si>
    <t>8512 A</t>
  </si>
  <si>
    <t>8514 A</t>
  </si>
  <si>
    <t>8515 A</t>
  </si>
  <si>
    <t>8516 A</t>
  </si>
  <si>
    <t>8584 A</t>
  </si>
  <si>
    <t>8624 A</t>
  </si>
  <si>
    <t>3245284-83</t>
  </si>
  <si>
    <t xml:space="preserve">04-Sep--11-Sep </t>
  </si>
  <si>
    <t>8624 a</t>
  </si>
  <si>
    <t>8632 A</t>
  </si>
  <si>
    <t>8633 A</t>
  </si>
  <si>
    <t>8664 A</t>
  </si>
  <si>
    <t>8723 A</t>
  </si>
  <si>
    <t>8738 A</t>
  </si>
  <si>
    <t>8747 A</t>
  </si>
  <si>
    <t>8749 A</t>
  </si>
  <si>
    <t>8858 A</t>
  </si>
  <si>
    <t>8869 A</t>
  </si>
  <si>
    <t>8906 A</t>
  </si>
  <si>
    <t>8940 A</t>
  </si>
  <si>
    <t>9045 A</t>
  </si>
  <si>
    <t>8232 A</t>
  </si>
  <si>
    <t>8885 A</t>
  </si>
  <si>
    <t>8905 A</t>
  </si>
  <si>
    <t>8994 A</t>
  </si>
  <si>
    <t>9001 A</t>
  </si>
  <si>
    <t>9009 A</t>
  </si>
  <si>
    <t>9026 A</t>
  </si>
  <si>
    <t>9032 A</t>
  </si>
  <si>
    <t>9033 A</t>
  </si>
  <si>
    <t>9038 A</t>
  </si>
  <si>
    <t>9082 A</t>
  </si>
  <si>
    <t>9128 A</t>
  </si>
  <si>
    <t>9140 A</t>
  </si>
  <si>
    <t>9207 A</t>
  </si>
  <si>
    <t>9222 A</t>
  </si>
  <si>
    <t>9267 A</t>
  </si>
  <si>
    <t>9287 A</t>
  </si>
  <si>
    <t>8724 A</t>
  </si>
  <si>
    <t>9295 A</t>
  </si>
  <si>
    <t>9296 A</t>
  </si>
  <si>
    <t>9400 A</t>
  </si>
  <si>
    <t>9408 A</t>
  </si>
  <si>
    <t>9416 A</t>
  </si>
  <si>
    <t>9451 A</t>
  </si>
  <si>
    <t>9456 A</t>
  </si>
  <si>
    <t xml:space="preserve">11-Sep --18-Sep </t>
  </si>
  <si>
    <t>9160 A</t>
  </si>
  <si>
    <t>9294 A</t>
  </si>
  <si>
    <t>9565 A</t>
  </si>
  <si>
    <t>9586 A</t>
  </si>
  <si>
    <t>9674 A</t>
  </si>
  <si>
    <t>9690 A</t>
  </si>
  <si>
    <t>9706 A</t>
  </si>
  <si>
    <t>9734 A</t>
  </si>
  <si>
    <t>9718 A</t>
  </si>
  <si>
    <t>9825 A</t>
  </si>
  <si>
    <t>9826 A</t>
  </si>
  <si>
    <t>9930 A</t>
  </si>
  <si>
    <t>9931 A</t>
  </si>
  <si>
    <t>9960 A</t>
  </si>
  <si>
    <t>10009 A</t>
  </si>
  <si>
    <t>3245272-64</t>
  </si>
  <si>
    <t>3206670-71</t>
  </si>
  <si>
    <t>3206668-69</t>
  </si>
  <si>
    <t>9689A</t>
  </si>
  <si>
    <t xml:space="preserve">18-Sep --21-Sep </t>
  </si>
  <si>
    <t>3206681-73</t>
  </si>
  <si>
    <t>3206667-84</t>
  </si>
  <si>
    <t>3206666-60</t>
  </si>
  <si>
    <t>3206661-65</t>
  </si>
  <si>
    <t>9035  A</t>
  </si>
  <si>
    <t>21-Sep--22-Sep</t>
  </si>
  <si>
    <t>10042 A</t>
  </si>
  <si>
    <t>10058 A</t>
  </si>
  <si>
    <t>10090 A</t>
  </si>
  <si>
    <t>10136 A</t>
  </si>
  <si>
    <t>10155 A</t>
  </si>
  <si>
    <t>10162 A</t>
  </si>
  <si>
    <t>10164 A</t>
  </si>
  <si>
    <t>10198 A</t>
  </si>
  <si>
    <t>10203 A</t>
  </si>
  <si>
    <t>3206657-64</t>
  </si>
  <si>
    <t>3206658-59</t>
  </si>
  <si>
    <t>3206648-53</t>
  </si>
  <si>
    <t xml:space="preserve">22-Sep --23-Sep </t>
  </si>
  <si>
    <t xml:space="preserve">23-Sep --24-Sep </t>
  </si>
  <si>
    <t>10034 A</t>
  </si>
  <si>
    <t>10266 A</t>
  </si>
  <si>
    <t>10270 A</t>
  </si>
  <si>
    <t>10297 A</t>
  </si>
  <si>
    <t>10414 A</t>
  </si>
  <si>
    <t>10450 A</t>
  </si>
  <si>
    <t>10497 A</t>
  </si>
  <si>
    <t>10523 A</t>
  </si>
  <si>
    <t>10524 A</t>
  </si>
  <si>
    <t>10538 A</t>
  </si>
  <si>
    <t>10539 A</t>
  </si>
  <si>
    <t>813192-93</t>
  </si>
  <si>
    <t>3206643-42</t>
  </si>
  <si>
    <t xml:space="preserve">24-Sep--26-Sep </t>
  </si>
  <si>
    <t>10383 A</t>
  </si>
  <si>
    <t>10384 A</t>
  </si>
  <si>
    <t>10665 A</t>
  </si>
  <si>
    <t>10738 A</t>
  </si>
  <si>
    <t>PAGOS REM CENTRAL</t>
  </si>
  <si>
    <t>Remision           Importe                                  # transfer         Importe</t>
  </si>
  <si>
    <t>transf</t>
  </si>
  <si>
    <t xml:space="preserve">10643 A </t>
  </si>
  <si>
    <t>Abono</t>
  </si>
  <si>
    <t xml:space="preserve">26-Sep --30-SEP </t>
  </si>
  <si>
    <t>10643 A</t>
  </si>
  <si>
    <t>10772 A</t>
  </si>
  <si>
    <t>10918 A</t>
  </si>
  <si>
    <t>10879 A</t>
  </si>
  <si>
    <t>10880 A</t>
  </si>
  <si>
    <t>10881 A</t>
  </si>
  <si>
    <t>11065 A</t>
  </si>
  <si>
    <t>11082 A</t>
  </si>
  <si>
    <t>11061 A</t>
  </si>
  <si>
    <t>11062 A</t>
  </si>
  <si>
    <t>11069 A</t>
  </si>
  <si>
    <t>REMISIONES CENTRAL  OCTUBRE        2015</t>
  </si>
  <si>
    <t>11159 A</t>
  </si>
  <si>
    <t>11178 A</t>
  </si>
  <si>
    <t>11180 A</t>
  </si>
  <si>
    <t>11181 A</t>
  </si>
  <si>
    <t xml:space="preserve">30-Sep --01-Oct </t>
  </si>
  <si>
    <t xml:space="preserve">01-Oct --2--Oct </t>
  </si>
  <si>
    <t>10971 A</t>
  </si>
  <si>
    <t>10973 A</t>
  </si>
  <si>
    <t>10993 A</t>
  </si>
  <si>
    <t>11055 A</t>
  </si>
  <si>
    <t>11214 A</t>
  </si>
  <si>
    <t>11301 A</t>
  </si>
  <si>
    <t>11310 A</t>
  </si>
  <si>
    <t>11346 A</t>
  </si>
  <si>
    <t>11347 A</t>
  </si>
  <si>
    <t>11354 A</t>
  </si>
  <si>
    <t xml:space="preserve">02-Oct--03-Oct </t>
  </si>
  <si>
    <t>11444 A</t>
  </si>
  <si>
    <t>11545 A</t>
  </si>
  <si>
    <t>11446 A</t>
  </si>
  <si>
    <t>11447 A</t>
  </si>
  <si>
    <t>11467 A</t>
  </si>
  <si>
    <t>11468 A</t>
  </si>
  <si>
    <t>11546 A</t>
  </si>
  <si>
    <t>11581 A</t>
  </si>
  <si>
    <t>11618 A</t>
  </si>
  <si>
    <t>11654 A</t>
  </si>
  <si>
    <t>11655 A</t>
  </si>
  <si>
    <t>11696 A</t>
  </si>
  <si>
    <t>11711 A</t>
  </si>
  <si>
    <t>11729 A</t>
  </si>
  <si>
    <t>11758 A</t>
  </si>
  <si>
    <t>11772 A</t>
  </si>
  <si>
    <t>11773 A</t>
  </si>
  <si>
    <t>11783 A</t>
  </si>
  <si>
    <t>11793 A</t>
  </si>
  <si>
    <t>11796 A</t>
  </si>
  <si>
    <t xml:space="preserve">03-Oct --07-Oct </t>
  </si>
  <si>
    <t xml:space="preserve">07-Oct --08-Oct </t>
  </si>
  <si>
    <t>11880 A</t>
  </si>
  <si>
    <t>11885 A</t>
  </si>
  <si>
    <t>12014 A</t>
  </si>
  <si>
    <t>12028 A</t>
  </si>
  <si>
    <t>12126 A</t>
  </si>
  <si>
    <t>12129 A</t>
  </si>
  <si>
    <t>12130 A</t>
  </si>
  <si>
    <t>12142 A</t>
  </si>
  <si>
    <t>12216 A</t>
  </si>
  <si>
    <t>12233 A</t>
  </si>
  <si>
    <t>12236 A</t>
  </si>
  <si>
    <t>12250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</si>
</sst>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mbria"/>
      <family val="1"/>
      <scheme val="major"/>
    </font>
    <font>
      <sz val="11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07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4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4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0" fillId="0" borderId="0" xfId="0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10" fillId="0" borderId="1" xfId="1" applyFont="1" applyFill="1" applyBorder="1"/>
    <xf numFmtId="4" fontId="11" fillId="0" borderId="2" xfId="0" applyNumberFormat="1" applyFont="1" applyFill="1" applyBorder="1"/>
    <xf numFmtId="4" fontId="10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44" fontId="0" fillId="0" borderId="21" xfId="1" applyFont="1" applyBorder="1"/>
    <xf numFmtId="44" fontId="9" fillId="3" borderId="1" xfId="1" applyFont="1" applyFill="1" applyBorder="1"/>
    <xf numFmtId="44" fontId="0" fillId="3" borderId="1" xfId="1" applyFont="1" applyFill="1" applyBorder="1"/>
    <xf numFmtId="44" fontId="1" fillId="3" borderId="1" xfId="1" applyFont="1" applyFill="1" applyBorder="1" applyAlignment="1">
      <alignment horizontal="center"/>
    </xf>
    <xf numFmtId="44" fontId="0" fillId="3" borderId="0" xfId="1" applyFont="1" applyFill="1" applyBorder="1"/>
    <xf numFmtId="44" fontId="6" fillId="0" borderId="1" xfId="1" applyFont="1" applyFill="1" applyBorder="1" applyAlignment="1">
      <alignment horizontal="center"/>
    </xf>
    <xf numFmtId="4" fontId="11" fillId="0" borderId="15" xfId="0" applyNumberFormat="1" applyFont="1" applyFill="1" applyBorder="1"/>
    <xf numFmtId="4" fontId="10" fillId="0" borderId="2" xfId="0" applyNumberFormat="1" applyFont="1" applyBorder="1"/>
    <xf numFmtId="4" fontId="10" fillId="0" borderId="1" xfId="0" applyNumberFormat="1" applyFont="1" applyBorder="1"/>
    <xf numFmtId="4" fontId="10" fillId="0" borderId="14" xfId="0" applyNumberFormat="1" applyFont="1" applyBorder="1"/>
    <xf numFmtId="4" fontId="1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7" xfId="0" applyNumberFormat="1" applyFont="1" applyFill="1" applyBorder="1"/>
    <xf numFmtId="44" fontId="0" fillId="0" borderId="1" xfId="0" applyNumberFormat="1" applyFill="1" applyBorder="1" applyAlignment="1"/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/>
    <xf numFmtId="16" fontId="0" fillId="0" borderId="1" xfId="0" applyNumberFormat="1" applyFill="1" applyBorder="1"/>
    <xf numFmtId="1" fontId="24" fillId="0" borderId="7" xfId="1" applyNumberFormat="1" applyFont="1" applyFill="1" applyBorder="1" applyAlignment="1">
      <alignment horizontal="center"/>
    </xf>
    <xf numFmtId="0" fontId="8" fillId="3" borderId="1" xfId="0" applyFont="1" applyFill="1" applyBorder="1"/>
    <xf numFmtId="0" fontId="18" fillId="0" borderId="2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4" fontId="1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4" fontId="1" fillId="10" borderId="13" xfId="1" applyNumberFormat="1" applyFont="1" applyFill="1" applyBorder="1" applyAlignment="1">
      <alignment horizontal="center"/>
    </xf>
    <xf numFmtId="0" fontId="24" fillId="0" borderId="19" xfId="0" applyFont="1" applyBorder="1" applyAlignment="1">
      <alignment horizontal="center"/>
    </xf>
    <xf numFmtId="4" fontId="1" fillId="0" borderId="4" xfId="0" applyNumberFormat="1" applyFont="1" applyBorder="1"/>
    <xf numFmtId="1" fontId="24" fillId="8" borderId="7" xfId="1" applyNumberFormat="1" applyFont="1" applyFill="1" applyBorder="1" applyAlignment="1">
      <alignment horizontal="center"/>
    </xf>
    <xf numFmtId="44" fontId="1" fillId="8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3" fillId="0" borderId="1" xfId="0" applyFont="1" applyFill="1" applyBorder="1"/>
    <xf numFmtId="44" fontId="3" fillId="0" borderId="2" xfId="1" applyFont="1" applyFill="1" applyBorder="1"/>
    <xf numFmtId="14" fontId="1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18" fontId="24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44" fontId="1" fillId="0" borderId="2" xfId="1" applyFont="1" applyFill="1" applyBorder="1"/>
    <xf numFmtId="1" fontId="24" fillId="0" borderId="2" xfId="0" applyNumberFormat="1" applyFont="1" applyFill="1" applyBorder="1" applyAlignment="1">
      <alignment horizontal="center"/>
    </xf>
    <xf numFmtId="44" fontId="3" fillId="0" borderId="22" xfId="1" applyFont="1" applyFill="1" applyBorder="1"/>
    <xf numFmtId="44" fontId="0" fillId="0" borderId="0" xfId="0" applyNumberFormat="1"/>
    <xf numFmtId="0" fontId="22" fillId="0" borderId="0" xfId="0" applyFont="1" applyFill="1" applyBorder="1" applyAlignment="1"/>
    <xf numFmtId="0" fontId="24" fillId="0" borderId="14" xfId="0" applyFont="1" applyFill="1" applyBorder="1" applyAlignment="1">
      <alignment horizontal="center"/>
    </xf>
    <xf numFmtId="4" fontId="3" fillId="0" borderId="14" xfId="0" applyNumberFormat="1" applyFont="1" applyFill="1" applyBorder="1"/>
    <xf numFmtId="4" fontId="11" fillId="0" borderId="14" xfId="0" applyNumberFormat="1" applyFont="1" applyFill="1" applyBorder="1"/>
    <xf numFmtId="164" fontId="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1" fillId="0" borderId="0" xfId="0" applyNumberFormat="1" applyFont="1" applyBorder="1"/>
    <xf numFmtId="4" fontId="10" fillId="0" borderId="0" xfId="0" applyNumberFormat="1" applyFont="1" applyBorder="1"/>
    <xf numFmtId="164" fontId="1" fillId="11" borderId="13" xfId="1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7" fontId="3" fillId="0" borderId="2" xfId="0" applyNumberFormat="1" applyFont="1" applyFill="1" applyBorder="1"/>
    <xf numFmtId="167" fontId="1" fillId="0" borderId="2" xfId="0" applyNumberFormat="1" applyFont="1" applyFill="1" applyBorder="1"/>
    <xf numFmtId="167" fontId="3" fillId="0" borderId="2" xfId="0" applyNumberFormat="1" applyFont="1" applyFill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24" fillId="0" borderId="2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7" fontId="3" fillId="0" borderId="15" xfId="0" applyNumberFormat="1" applyFont="1" applyFill="1" applyBorder="1"/>
    <xf numFmtId="0" fontId="0" fillId="0" borderId="0" xfId="0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44" fontId="24" fillId="0" borderId="1" xfId="1" applyFont="1" applyFill="1" applyBorder="1" applyAlignment="1">
      <alignment horizontal="center"/>
    </xf>
    <xf numFmtId="44" fontId="18" fillId="0" borderId="1" xfId="1" applyFont="1" applyFill="1" applyBorder="1" applyAlignment="1">
      <alignment horizontal="center"/>
    </xf>
    <xf numFmtId="164" fontId="1" fillId="12" borderId="13" xfId="1" applyNumberFormat="1" applyFont="1" applyFill="1" applyBorder="1" applyAlignment="1">
      <alignment horizontal="center"/>
    </xf>
    <xf numFmtId="4" fontId="1" fillId="0" borderId="1" xfId="0" applyNumberFormat="1" applyFont="1" applyFill="1" applyBorder="1"/>
    <xf numFmtId="0" fontId="8" fillId="0" borderId="5" xfId="0" applyFont="1" applyFill="1" applyBorder="1" applyAlignment="1">
      <alignment horizontal="center"/>
    </xf>
    <xf numFmtId="4" fontId="8" fillId="0" borderId="5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" fontId="1" fillId="3" borderId="5" xfId="0" applyNumberFormat="1" applyFont="1" applyFill="1" applyBorder="1"/>
    <xf numFmtId="44" fontId="28" fillId="0" borderId="5" xfId="1" applyFont="1" applyBorder="1"/>
    <xf numFmtId="164" fontId="10" fillId="3" borderId="5" xfId="0" applyNumberFormat="1" applyFont="1" applyFill="1" applyBorder="1"/>
    <xf numFmtId="0" fontId="0" fillId="0" borderId="0" xfId="0" applyAlignment="1">
      <alignment horizontal="center"/>
    </xf>
    <xf numFmtId="0" fontId="24" fillId="0" borderId="19" xfId="0" applyFont="1" applyFill="1" applyBorder="1" applyAlignment="1">
      <alignment horizontal="center"/>
    </xf>
    <xf numFmtId="4" fontId="1" fillId="0" borderId="4" xfId="0" applyNumberFormat="1" applyFont="1" applyFill="1" applyBorder="1"/>
    <xf numFmtId="164" fontId="1" fillId="13" borderId="13" xfId="1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right"/>
    </xf>
    <xf numFmtId="167" fontId="11" fillId="0" borderId="2" xfId="0" applyNumberFormat="1" applyFont="1" applyFill="1" applyBorder="1"/>
    <xf numFmtId="4" fontId="1" fillId="0" borderId="15" xfId="0" applyNumberFormat="1" applyFont="1" applyBorder="1"/>
    <xf numFmtId="0" fontId="10" fillId="0" borderId="14" xfId="0" applyFont="1" applyBorder="1" applyAlignment="1">
      <alignment horizontal="center"/>
    </xf>
    <xf numFmtId="0" fontId="6" fillId="0" borderId="21" xfId="0" applyFont="1" applyBorder="1"/>
    <xf numFmtId="44" fontId="1" fillId="0" borderId="16" xfId="1" applyFont="1" applyFill="1" applyBorder="1"/>
    <xf numFmtId="0" fontId="0" fillId="0" borderId="0" xfId="0" applyAlignment="1">
      <alignment horizontal="center"/>
    </xf>
    <xf numFmtId="16" fontId="0" fillId="0" borderId="0" xfId="1" applyNumberFormat="1" applyFont="1"/>
    <xf numFmtId="164" fontId="10" fillId="0" borderId="0" xfId="0" applyNumberFormat="1" applyFont="1" applyBorder="1"/>
    <xf numFmtId="4" fontId="10" fillId="0" borderId="0" xfId="0" applyNumberFormat="1" applyFont="1" applyFill="1" applyBorder="1"/>
    <xf numFmtId="167" fontId="1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>
      <alignment horizontal="center"/>
    </xf>
    <xf numFmtId="4" fontId="1" fillId="0" borderId="14" xfId="0" applyNumberFormat="1" applyFont="1" applyFill="1" applyBorder="1"/>
    <xf numFmtId="0" fontId="10" fillId="0" borderId="14" xfId="0" applyFont="1" applyFill="1" applyBorder="1" applyAlignment="1">
      <alignment horizontal="center"/>
    </xf>
    <xf numFmtId="4" fontId="1" fillId="0" borderId="15" xfId="0" applyNumberFormat="1" applyFont="1" applyFill="1" applyBorder="1"/>
    <xf numFmtId="0" fontId="0" fillId="0" borderId="0" xfId="0" applyAlignment="1">
      <alignment horizontal="center"/>
    </xf>
    <xf numFmtId="44" fontId="3" fillId="0" borderId="2" xfId="1" applyFont="1" applyFill="1" applyBorder="1" applyAlignment="1">
      <alignment horizontal="right"/>
    </xf>
    <xf numFmtId="44" fontId="11" fillId="0" borderId="2" xfId="1" applyFont="1" applyFill="1" applyBorder="1"/>
    <xf numFmtId="44" fontId="11" fillId="0" borderId="2" xfId="1" applyFont="1" applyFill="1" applyBorder="1" applyAlignment="1">
      <alignment horizontal="right"/>
    </xf>
    <xf numFmtId="44" fontId="10" fillId="0" borderId="2" xfId="1" applyFont="1" applyFill="1" applyBorder="1"/>
    <xf numFmtId="44" fontId="10" fillId="0" borderId="2" xfId="1" applyFont="1" applyBorder="1" applyAlignment="1">
      <alignment horizontal="right"/>
    </xf>
    <xf numFmtId="44" fontId="11" fillId="0" borderId="15" xfId="1" applyFont="1" applyFill="1" applyBorder="1"/>
    <xf numFmtId="44" fontId="10" fillId="0" borderId="2" xfId="1" applyFont="1" applyBorder="1"/>
    <xf numFmtId="44" fontId="10" fillId="0" borderId="0" xfId="1" applyFont="1" applyBorder="1"/>
    <xf numFmtId="44" fontId="10" fillId="3" borderId="0" xfId="1" applyFont="1" applyFill="1" applyBorder="1"/>
    <xf numFmtId="44" fontId="0" fillId="0" borderId="1" xfId="1" applyFont="1" applyFill="1" applyBorder="1" applyAlignment="1"/>
    <xf numFmtId="44" fontId="0" fillId="0" borderId="2" xfId="1" applyFont="1" applyFill="1" applyBorder="1"/>
    <xf numFmtId="44" fontId="28" fillId="0" borderId="0" xfId="1" applyFont="1" applyBorder="1"/>
    <xf numFmtId="164" fontId="2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0" fillId="0" borderId="1" xfId="1" applyFont="1" applyBorder="1"/>
    <xf numFmtId="164" fontId="10" fillId="0" borderId="1" xfId="0" applyNumberFormat="1" applyFont="1" applyBorder="1"/>
    <xf numFmtId="44" fontId="10" fillId="0" borderId="22" xfId="1" applyFont="1" applyFill="1" applyBorder="1"/>
    <xf numFmtId="44" fontId="1" fillId="0" borderId="0" xfId="1" applyFont="1"/>
    <xf numFmtId="0" fontId="0" fillId="0" borderId="0" xfId="0" applyAlignment="1">
      <alignment horizontal="center"/>
    </xf>
    <xf numFmtId="0" fontId="28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4" borderId="13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9" fillId="0" borderId="21" xfId="0" applyFont="1" applyFill="1" applyBorder="1"/>
    <xf numFmtId="44" fontId="9" fillId="0" borderId="21" xfId="1" applyFont="1" applyFill="1" applyBorder="1"/>
    <xf numFmtId="164" fontId="9" fillId="0" borderId="21" xfId="0" applyNumberFormat="1" applyFont="1" applyFill="1" applyBorder="1"/>
    <xf numFmtId="44" fontId="1" fillId="0" borderId="2" xfId="1" applyFont="1" applyBorder="1"/>
    <xf numFmtId="44" fontId="1" fillId="0" borderId="15" xfId="1" applyFont="1" applyBorder="1"/>
    <xf numFmtId="44" fontId="3" fillId="0" borderId="1" xfId="1" applyFont="1" applyFill="1" applyBorder="1"/>
    <xf numFmtId="44" fontId="1" fillId="0" borderId="2" xfId="1" applyFont="1" applyFill="1" applyBorder="1" applyAlignment="1">
      <alignment horizontal="right"/>
    </xf>
    <xf numFmtId="44" fontId="3" fillId="0" borderId="1" xfId="1" applyFont="1" applyFill="1" applyBorder="1" applyAlignment="1">
      <alignment horizontal="right"/>
    </xf>
    <xf numFmtId="44" fontId="3" fillId="0" borderId="21" xfId="1" applyFont="1" applyFill="1" applyBorder="1"/>
    <xf numFmtId="44" fontId="3" fillId="0" borderId="0" xfId="1" applyFont="1" applyFill="1" applyBorder="1" applyAlignment="1">
      <alignment horizontal="right"/>
    </xf>
    <xf numFmtId="44" fontId="29" fillId="0" borderId="0" xfId="1" applyFont="1" applyFill="1" applyBorder="1"/>
    <xf numFmtId="44" fontId="8" fillId="0" borderId="0" xfId="1" applyFont="1" applyBorder="1"/>
    <xf numFmtId="44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7" fontId="3" fillId="0" borderId="15" xfId="0" applyNumberFormat="1" applyFont="1" applyFill="1" applyBorder="1" applyAlignment="1">
      <alignment horizontal="right"/>
    </xf>
    <xf numFmtId="167" fontId="11" fillId="0" borderId="15" xfId="0" applyNumberFormat="1" applyFont="1" applyFill="1" applyBorder="1" applyAlignment="1">
      <alignment horizontal="right"/>
    </xf>
    <xf numFmtId="0" fontId="2" fillId="0" borderId="23" xfId="0" applyFont="1" applyFill="1" applyBorder="1" applyAlignment="1">
      <alignment horizontal="center"/>
    </xf>
    <xf numFmtId="44" fontId="3" fillId="0" borderId="23" xfId="1" applyFont="1" applyFill="1" applyBorder="1"/>
    <xf numFmtId="44" fontId="8" fillId="0" borderId="21" xfId="1" applyFont="1" applyFill="1" applyBorder="1" applyAlignment="1">
      <alignment horizontal="center"/>
    </xf>
    <xf numFmtId="44" fontId="3" fillId="0" borderId="15" xfId="1" applyFont="1" applyFill="1" applyBorder="1" applyAlignment="1">
      <alignment horizontal="right"/>
    </xf>
    <xf numFmtId="0" fontId="0" fillId="0" borderId="0" xfId="0" applyAlignment="1">
      <alignment horizontal="center"/>
    </xf>
    <xf numFmtId="44" fontId="18" fillId="15" borderId="1" xfId="1" applyFont="1" applyFill="1" applyBorder="1" applyAlignment="1">
      <alignment horizontal="center"/>
    </xf>
    <xf numFmtId="4" fontId="1" fillId="15" borderId="2" xfId="0" applyNumberFormat="1" applyFont="1" applyFill="1" applyBorder="1"/>
    <xf numFmtId="16" fontId="0" fillId="0" borderId="1" xfId="0" applyNumberFormat="1" applyBorder="1" applyAlignment="1">
      <alignment horizontal="center"/>
    </xf>
    <xf numFmtId="4" fontId="10" fillId="0" borderId="1" xfId="0" applyNumberFormat="1" applyFont="1" applyFill="1" applyBorder="1"/>
    <xf numFmtId="4" fontId="10" fillId="0" borderId="14" xfId="0" applyNumberFormat="1" applyFont="1" applyFill="1" applyBorder="1"/>
    <xf numFmtId="16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6" borderId="13" xfId="1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4" fontId="0" fillId="0" borderId="14" xfId="1" applyFont="1" applyFill="1" applyBorder="1"/>
    <xf numFmtId="164" fontId="0" fillId="0" borderId="14" xfId="0" applyNumberFormat="1" applyFill="1" applyBorder="1"/>
    <xf numFmtId="4" fontId="3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4" fontId="0" fillId="0" borderId="0" xfId="0" applyNumberFormat="1" applyFont="1" applyFill="1" applyBorder="1"/>
    <xf numFmtId="0" fontId="2" fillId="0" borderId="5" xfId="0" applyFont="1" applyFill="1" applyBorder="1" applyAlignment="1">
      <alignment horizontal="center"/>
    </xf>
    <xf numFmtId="4" fontId="3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/>
    <xf numFmtId="164" fontId="0" fillId="0" borderId="5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7" borderId="13" xfId="1" applyNumberFormat="1" applyFont="1" applyFill="1" applyBorder="1" applyAlignment="1">
      <alignment horizontal="center"/>
    </xf>
    <xf numFmtId="4" fontId="3" fillId="0" borderId="23" xfId="0" applyNumberFormat="1" applyFont="1" applyFill="1" applyBorder="1"/>
    <xf numFmtId="164" fontId="0" fillId="0" borderId="2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8" borderId="13" xfId="1" applyNumberFormat="1" applyFont="1" applyFill="1" applyBorder="1" applyAlignment="1">
      <alignment horizontal="center"/>
    </xf>
    <xf numFmtId="164" fontId="9" fillId="0" borderId="14" xfId="0" applyNumberFormat="1" applyFont="1" applyFill="1" applyBorder="1"/>
    <xf numFmtId="167" fontId="3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67" fontId="1" fillId="0" borderId="5" xfId="0" applyNumberFormat="1" applyFont="1" applyFill="1" applyBorder="1"/>
    <xf numFmtId="167" fontId="3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7" fontId="3" fillId="0" borderId="23" xfId="0" applyNumberFormat="1" applyFont="1" applyFill="1" applyBorder="1" applyAlignment="1">
      <alignment horizontal="right"/>
    </xf>
    <xf numFmtId="44" fontId="0" fillId="0" borderId="21" xfId="1" applyFont="1" applyFill="1" applyBorder="1"/>
    <xf numFmtId="164" fontId="0" fillId="0" borderId="21" xfId="0" applyNumberFormat="1" applyFill="1" applyBorder="1"/>
    <xf numFmtId="0" fontId="1" fillId="0" borderId="21" xfId="0" applyFont="1" applyFill="1" applyBorder="1"/>
    <xf numFmtId="0" fontId="0" fillId="0" borderId="0" xfId="0" applyBorder="1" applyAlignment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" xfId="0" applyNumberFormat="1" applyBorder="1"/>
    <xf numFmtId="16" fontId="0" fillId="0" borderId="7" xfId="0" applyNumberFormat="1" applyBorder="1"/>
    <xf numFmtId="165" fontId="0" fillId="0" borderId="14" xfId="0" applyNumberFormat="1" applyBorder="1"/>
    <xf numFmtId="16" fontId="0" fillId="0" borderId="14" xfId="0" applyNumberFormat="1" applyBorder="1"/>
    <xf numFmtId="165" fontId="0" fillId="0" borderId="0" xfId="0" applyNumberFormat="1"/>
    <xf numFmtId="0" fontId="7" fillId="0" borderId="11" xfId="0" applyFont="1" applyFill="1" applyBorder="1" applyAlignment="1">
      <alignment horizontal="center"/>
    </xf>
    <xf numFmtId="0" fontId="0" fillId="0" borderId="21" xfId="0" applyFill="1" applyBorder="1"/>
    <xf numFmtId="0" fontId="8" fillId="0" borderId="0" xfId="0" applyFont="1" applyFill="1"/>
    <xf numFmtId="0" fontId="31" fillId="0" borderId="1" xfId="0" applyFont="1" applyBorder="1"/>
    <xf numFmtId="164" fontId="10" fillId="0" borderId="1" xfId="0" applyNumberFormat="1" applyFont="1" applyFill="1" applyBorder="1"/>
    <xf numFmtId="164" fontId="32" fillId="0" borderId="0" xfId="0" applyNumberFormat="1" applyFont="1" applyFill="1" applyBorder="1"/>
    <xf numFmtId="4" fontId="3" fillId="18" borderId="2" xfId="0" applyNumberFormat="1" applyFont="1" applyFill="1" applyBorder="1"/>
    <xf numFmtId="44" fontId="1" fillId="18" borderId="1" xfId="1" applyFont="1" applyFill="1" applyBorder="1"/>
    <xf numFmtId="0" fontId="20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11" sqref="E111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494" t="s">
        <v>56</v>
      </c>
      <c r="F103" s="494"/>
    </row>
    <row r="104" spans="2:8" x14ac:dyDescent="0.25">
      <c r="E104" s="494"/>
      <c r="F104" s="494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J230"/>
  <sheetViews>
    <sheetView tabSelected="1" topLeftCell="A19" workbookViewId="0">
      <selection activeCell="B45" sqref="B45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style="146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</cols>
  <sheetData>
    <row r="1" spans="2:10" ht="19.5" thickBot="1" x14ac:dyDescent="0.35">
      <c r="D1" s="212" t="s">
        <v>559</v>
      </c>
      <c r="J1"/>
    </row>
    <row r="2" spans="2:10" ht="19.5" thickBot="1" x14ac:dyDescent="0.35">
      <c r="B2" s="30"/>
      <c r="C2" s="34" t="s">
        <v>20</v>
      </c>
      <c r="D2" s="213" t="s">
        <v>16</v>
      </c>
      <c r="E2" s="33" t="s">
        <v>17</v>
      </c>
      <c r="F2" s="486" t="s">
        <v>18</v>
      </c>
      <c r="G2" s="147" t="s">
        <v>19</v>
      </c>
      <c r="J2"/>
    </row>
    <row r="3" spans="2:10" x14ac:dyDescent="0.25">
      <c r="B3" s="1">
        <v>42278</v>
      </c>
      <c r="C3" s="2" t="s">
        <v>560</v>
      </c>
      <c r="D3" s="214">
        <v>66104.399999999994</v>
      </c>
      <c r="E3" s="4">
        <v>42279</v>
      </c>
      <c r="F3" s="214">
        <v>66104.399999999994</v>
      </c>
      <c r="G3" s="134">
        <f t="shared" ref="G3:G66" si="0">D3-F3</f>
        <v>0</v>
      </c>
      <c r="H3" s="7"/>
      <c r="J3"/>
    </row>
    <row r="4" spans="2:10" x14ac:dyDescent="0.25">
      <c r="B4" s="1">
        <v>42278</v>
      </c>
      <c r="C4" s="2" t="s">
        <v>561</v>
      </c>
      <c r="D4" s="214">
        <v>146972.4</v>
      </c>
      <c r="E4" s="4">
        <v>42279</v>
      </c>
      <c r="F4" s="214">
        <v>146972.4</v>
      </c>
      <c r="G4" s="134">
        <f t="shared" si="0"/>
        <v>0</v>
      </c>
      <c r="H4" s="7"/>
      <c r="J4"/>
    </row>
    <row r="5" spans="2:10" x14ac:dyDescent="0.25">
      <c r="B5" s="1">
        <v>42278</v>
      </c>
      <c r="C5" s="2" t="s">
        <v>562</v>
      </c>
      <c r="D5" s="214">
        <v>25724.3</v>
      </c>
      <c r="E5" s="4">
        <v>42279</v>
      </c>
      <c r="F5" s="214">
        <v>25724.3</v>
      </c>
      <c r="G5" s="134">
        <f t="shared" si="0"/>
        <v>0</v>
      </c>
      <c r="H5" s="7"/>
      <c r="J5"/>
    </row>
    <row r="6" spans="2:10" x14ac:dyDescent="0.25">
      <c r="B6" s="1">
        <v>42278</v>
      </c>
      <c r="C6" s="2" t="s">
        <v>563</v>
      </c>
      <c r="D6" s="214">
        <v>37348</v>
      </c>
      <c r="E6" s="4">
        <v>42279</v>
      </c>
      <c r="F6" s="214">
        <v>37348</v>
      </c>
      <c r="G6" s="134">
        <f t="shared" si="0"/>
        <v>0</v>
      </c>
      <c r="H6" s="18"/>
      <c r="J6"/>
    </row>
    <row r="7" spans="2:10" x14ac:dyDescent="0.25">
      <c r="B7" s="1">
        <v>42279</v>
      </c>
      <c r="C7" s="2" t="s">
        <v>570</v>
      </c>
      <c r="D7" s="214">
        <v>48679.199999999997</v>
      </c>
      <c r="E7" s="4">
        <v>42280</v>
      </c>
      <c r="F7" s="214">
        <v>48679.199999999997</v>
      </c>
      <c r="G7" s="134">
        <f t="shared" si="0"/>
        <v>0</v>
      </c>
      <c r="H7" s="18"/>
      <c r="J7"/>
    </row>
    <row r="8" spans="2:10" x14ac:dyDescent="0.25">
      <c r="B8" s="1">
        <v>42279</v>
      </c>
      <c r="C8" s="2" t="s">
        <v>571</v>
      </c>
      <c r="D8" s="214">
        <v>1928.4</v>
      </c>
      <c r="E8" s="4">
        <v>42280</v>
      </c>
      <c r="F8" s="214">
        <v>1928.4</v>
      </c>
      <c r="G8" s="134">
        <f t="shared" si="0"/>
        <v>0</v>
      </c>
      <c r="H8" s="18"/>
      <c r="J8"/>
    </row>
    <row r="9" spans="2:10" x14ac:dyDescent="0.25">
      <c r="B9" s="1">
        <v>42279</v>
      </c>
      <c r="C9" s="2" t="s">
        <v>572</v>
      </c>
      <c r="D9" s="214">
        <v>4496.8</v>
      </c>
      <c r="E9" s="4">
        <v>42280</v>
      </c>
      <c r="F9" s="214">
        <v>4496.8</v>
      </c>
      <c r="G9" s="134">
        <f t="shared" si="0"/>
        <v>0</v>
      </c>
      <c r="H9" s="7"/>
      <c r="J9"/>
    </row>
    <row r="10" spans="2:10" x14ac:dyDescent="0.25">
      <c r="B10" s="1">
        <v>42279</v>
      </c>
      <c r="C10" s="2" t="s">
        <v>573</v>
      </c>
      <c r="D10" s="214">
        <v>282960.98</v>
      </c>
      <c r="E10" s="198" t="s">
        <v>597</v>
      </c>
      <c r="F10" s="214">
        <f>89.11+282871.87</f>
        <v>282960.98</v>
      </c>
      <c r="G10" s="134">
        <f t="shared" si="0"/>
        <v>0</v>
      </c>
      <c r="H10" s="7"/>
      <c r="J10"/>
    </row>
    <row r="11" spans="2:10" x14ac:dyDescent="0.25">
      <c r="B11" s="1">
        <v>42279</v>
      </c>
      <c r="C11" s="2" t="s">
        <v>574</v>
      </c>
      <c r="D11" s="214">
        <v>10586.6</v>
      </c>
      <c r="E11" s="4">
        <v>42284</v>
      </c>
      <c r="F11" s="214">
        <v>10586.6</v>
      </c>
      <c r="G11" s="134">
        <f t="shared" si="0"/>
        <v>0</v>
      </c>
      <c r="H11" s="7"/>
      <c r="J11"/>
    </row>
    <row r="12" spans="2:10" x14ac:dyDescent="0.25">
      <c r="B12" s="1">
        <v>42279</v>
      </c>
      <c r="C12" s="2" t="s">
        <v>575</v>
      </c>
      <c r="D12" s="214">
        <v>44342.5</v>
      </c>
      <c r="E12" s="4">
        <v>42284</v>
      </c>
      <c r="F12" s="214">
        <v>44342.5</v>
      </c>
      <c r="G12" s="134">
        <f t="shared" si="0"/>
        <v>0</v>
      </c>
      <c r="H12" s="7"/>
      <c r="J12"/>
    </row>
    <row r="13" spans="2:10" x14ac:dyDescent="0.25">
      <c r="B13" s="1">
        <v>42280</v>
      </c>
      <c r="C13" s="2" t="s">
        <v>577</v>
      </c>
      <c r="D13" s="214">
        <v>45155.45</v>
      </c>
      <c r="E13" s="4">
        <v>42284</v>
      </c>
      <c r="F13" s="214">
        <v>45155.45</v>
      </c>
      <c r="G13" s="134">
        <f t="shared" si="0"/>
        <v>0</v>
      </c>
      <c r="H13" s="7"/>
      <c r="J13"/>
    </row>
    <row r="14" spans="2:10" x14ac:dyDescent="0.25">
      <c r="B14" s="1">
        <v>42280</v>
      </c>
      <c r="C14" s="2" t="s">
        <v>579</v>
      </c>
      <c r="D14" s="214">
        <v>40861.199999999997</v>
      </c>
      <c r="E14" s="4">
        <v>42284</v>
      </c>
      <c r="F14" s="214">
        <v>40861.199999999997</v>
      </c>
      <c r="G14" s="134">
        <f t="shared" si="0"/>
        <v>0</v>
      </c>
      <c r="H14" s="7"/>
      <c r="J14"/>
    </row>
    <row r="15" spans="2:10" x14ac:dyDescent="0.25">
      <c r="B15" s="1">
        <v>42280</v>
      </c>
      <c r="C15" s="2" t="s">
        <v>580</v>
      </c>
      <c r="D15" s="214">
        <v>23851.599999999999</v>
      </c>
      <c r="E15" s="4">
        <v>42284</v>
      </c>
      <c r="F15" s="214">
        <v>23851.599999999999</v>
      </c>
      <c r="G15" s="134">
        <f t="shared" si="0"/>
        <v>0</v>
      </c>
      <c r="H15" s="7"/>
      <c r="J15"/>
    </row>
    <row r="16" spans="2:10" x14ac:dyDescent="0.25">
      <c r="B16" s="1">
        <v>42280</v>
      </c>
      <c r="C16" s="2" t="s">
        <v>581</v>
      </c>
      <c r="D16" s="214">
        <v>1245.8</v>
      </c>
      <c r="E16" s="4">
        <v>42284</v>
      </c>
      <c r="F16" s="214">
        <v>1245.8</v>
      </c>
      <c r="G16" s="134">
        <f t="shared" si="0"/>
        <v>0</v>
      </c>
      <c r="H16" s="7"/>
      <c r="J16"/>
    </row>
    <row r="17" spans="2:10" x14ac:dyDescent="0.25">
      <c r="B17" s="1">
        <v>42280</v>
      </c>
      <c r="C17" s="2" t="s">
        <v>582</v>
      </c>
      <c r="D17" s="214">
        <v>289769.09000000003</v>
      </c>
      <c r="E17" s="4" t="s">
        <v>598</v>
      </c>
      <c r="F17" s="214">
        <f>109244.7+180524.39</f>
        <v>289769.09000000003</v>
      </c>
      <c r="G17" s="134">
        <f t="shared" si="0"/>
        <v>0</v>
      </c>
      <c r="H17" s="7"/>
      <c r="J17"/>
    </row>
    <row r="18" spans="2:10" x14ac:dyDescent="0.25">
      <c r="B18" s="1">
        <v>42281</v>
      </c>
      <c r="C18" s="2" t="s">
        <v>578</v>
      </c>
      <c r="D18" s="214">
        <v>102107.31</v>
      </c>
      <c r="E18" s="4">
        <v>42285</v>
      </c>
      <c r="F18" s="214">
        <v>102107.31</v>
      </c>
      <c r="G18" s="134">
        <f t="shared" si="0"/>
        <v>0</v>
      </c>
      <c r="H18" s="7"/>
      <c r="J18"/>
    </row>
    <row r="19" spans="2:10" x14ac:dyDescent="0.25">
      <c r="B19" s="1">
        <v>42281</v>
      </c>
      <c r="C19" s="2" t="s">
        <v>583</v>
      </c>
      <c r="D19" s="214">
        <v>12582.7</v>
      </c>
      <c r="E19" s="4">
        <v>42285</v>
      </c>
      <c r="F19" s="214">
        <v>12582.7</v>
      </c>
      <c r="G19" s="134">
        <f t="shared" si="0"/>
        <v>0</v>
      </c>
      <c r="H19" s="7"/>
      <c r="J19"/>
    </row>
    <row r="20" spans="2:10" x14ac:dyDescent="0.25">
      <c r="B20" s="1">
        <v>42282</v>
      </c>
      <c r="C20" s="2" t="s">
        <v>584</v>
      </c>
      <c r="D20" s="214">
        <v>65120.4</v>
      </c>
      <c r="E20" s="4">
        <v>42285</v>
      </c>
      <c r="F20" s="492">
        <v>12228.1</v>
      </c>
      <c r="G20" s="493">
        <f t="shared" si="0"/>
        <v>52892.3</v>
      </c>
      <c r="H20" s="7"/>
      <c r="J20" s="80"/>
    </row>
    <row r="21" spans="2:10" x14ac:dyDescent="0.25">
      <c r="B21" s="1">
        <v>42282</v>
      </c>
      <c r="C21" s="2" t="s">
        <v>585</v>
      </c>
      <c r="D21" s="214">
        <v>606.6</v>
      </c>
      <c r="E21" s="4"/>
      <c r="F21" s="214"/>
      <c r="G21" s="134">
        <f t="shared" si="0"/>
        <v>606.6</v>
      </c>
      <c r="H21" s="7"/>
      <c r="J21" s="80"/>
    </row>
    <row r="22" spans="2:10" x14ac:dyDescent="0.25">
      <c r="B22" s="1">
        <v>42282</v>
      </c>
      <c r="C22" s="2" t="s">
        <v>586</v>
      </c>
      <c r="D22" s="214">
        <v>96853</v>
      </c>
      <c r="E22" s="4"/>
      <c r="F22" s="214"/>
      <c r="G22" s="134">
        <f t="shared" si="0"/>
        <v>96853</v>
      </c>
      <c r="H22" s="7"/>
      <c r="J22" s="80"/>
    </row>
    <row r="23" spans="2:10" x14ac:dyDescent="0.25">
      <c r="B23" s="1">
        <v>42282</v>
      </c>
      <c r="C23" s="2" t="s">
        <v>587</v>
      </c>
      <c r="D23" s="214">
        <v>7588</v>
      </c>
      <c r="E23" s="4"/>
      <c r="F23" s="214"/>
      <c r="G23" s="134">
        <f t="shared" si="0"/>
        <v>7588</v>
      </c>
      <c r="H23" s="7"/>
      <c r="J23" s="80"/>
    </row>
    <row r="24" spans="2:10" x14ac:dyDescent="0.25">
      <c r="B24" s="1">
        <v>42283</v>
      </c>
      <c r="C24" s="2" t="s">
        <v>588</v>
      </c>
      <c r="D24" s="214">
        <v>3297.6</v>
      </c>
      <c r="E24" s="4"/>
      <c r="F24" s="214"/>
      <c r="G24" s="134">
        <f t="shared" si="0"/>
        <v>3297.6</v>
      </c>
      <c r="H24" s="7"/>
      <c r="J24" s="80"/>
    </row>
    <row r="25" spans="2:10" x14ac:dyDescent="0.25">
      <c r="B25" s="1">
        <v>42283</v>
      </c>
      <c r="C25" s="2" t="s">
        <v>589</v>
      </c>
      <c r="D25" s="214">
        <v>61272.22</v>
      </c>
      <c r="E25" s="4"/>
      <c r="F25" s="214"/>
      <c r="G25" s="134">
        <f t="shared" si="0"/>
        <v>61272.22</v>
      </c>
      <c r="H25" s="7"/>
      <c r="J25" s="80"/>
    </row>
    <row r="26" spans="2:10" x14ac:dyDescent="0.25">
      <c r="B26" s="1">
        <v>42283</v>
      </c>
      <c r="C26" s="2" t="s">
        <v>590</v>
      </c>
      <c r="D26" s="214">
        <v>63254.400000000001</v>
      </c>
      <c r="E26" s="4"/>
      <c r="F26" s="214"/>
      <c r="G26" s="134">
        <f t="shared" si="0"/>
        <v>63254.400000000001</v>
      </c>
      <c r="H26" s="7"/>
      <c r="J26" s="80"/>
    </row>
    <row r="27" spans="2:10" x14ac:dyDescent="0.25">
      <c r="B27" s="1">
        <v>42283</v>
      </c>
      <c r="C27" s="2" t="s">
        <v>591</v>
      </c>
      <c r="D27" s="214">
        <v>1886</v>
      </c>
      <c r="E27" s="4"/>
      <c r="F27" s="214"/>
      <c r="G27" s="134">
        <f t="shared" si="0"/>
        <v>1886</v>
      </c>
      <c r="H27" s="7"/>
      <c r="J27" s="80"/>
    </row>
    <row r="28" spans="2:10" x14ac:dyDescent="0.25">
      <c r="B28" s="1">
        <v>42283</v>
      </c>
      <c r="C28" s="2" t="s">
        <v>592</v>
      </c>
      <c r="D28" s="214">
        <v>35307.699999999997</v>
      </c>
      <c r="E28" s="4"/>
      <c r="F28" s="214"/>
      <c r="G28" s="134">
        <f t="shared" si="0"/>
        <v>35307.699999999997</v>
      </c>
      <c r="H28" s="7"/>
      <c r="J28" s="80"/>
    </row>
    <row r="29" spans="2:10" x14ac:dyDescent="0.25">
      <c r="B29" s="1">
        <v>42283</v>
      </c>
      <c r="C29" s="2" t="s">
        <v>593</v>
      </c>
      <c r="D29" s="214">
        <v>61960.5</v>
      </c>
      <c r="E29" s="4"/>
      <c r="F29" s="214"/>
      <c r="G29" s="134">
        <f t="shared" si="0"/>
        <v>61960.5</v>
      </c>
      <c r="H29" s="7"/>
      <c r="J29" s="80"/>
    </row>
    <row r="30" spans="2:10" x14ac:dyDescent="0.25">
      <c r="B30" s="1">
        <v>42283</v>
      </c>
      <c r="C30" s="2" t="s">
        <v>594</v>
      </c>
      <c r="D30" s="214">
        <v>16047</v>
      </c>
      <c r="E30" s="4"/>
      <c r="F30" s="214"/>
      <c r="G30" s="134">
        <f t="shared" si="0"/>
        <v>16047</v>
      </c>
      <c r="H30" s="14"/>
      <c r="J30" s="80"/>
    </row>
    <row r="31" spans="2:10" x14ac:dyDescent="0.25">
      <c r="B31" s="1">
        <v>42283</v>
      </c>
      <c r="C31" s="2" t="s">
        <v>595</v>
      </c>
      <c r="D31" s="215">
        <v>236170.91</v>
      </c>
      <c r="E31" s="4"/>
      <c r="F31" s="215"/>
      <c r="G31" s="134">
        <f t="shared" si="0"/>
        <v>236170.91</v>
      </c>
      <c r="H31" s="14"/>
      <c r="J31" s="80"/>
    </row>
    <row r="32" spans="2:10" x14ac:dyDescent="0.25">
      <c r="B32" s="1">
        <v>42283</v>
      </c>
      <c r="C32" s="2" t="s">
        <v>596</v>
      </c>
      <c r="D32" s="214">
        <v>5010.2</v>
      </c>
      <c r="E32" s="4"/>
      <c r="F32" s="214"/>
      <c r="G32" s="134">
        <f t="shared" si="0"/>
        <v>5010.2</v>
      </c>
      <c r="H32" s="7"/>
      <c r="J32" s="80"/>
    </row>
    <row r="33" spans="2:10" x14ac:dyDescent="0.25">
      <c r="B33" s="1">
        <v>42284</v>
      </c>
      <c r="C33" s="443" t="s">
        <v>599</v>
      </c>
      <c r="D33" s="214">
        <v>27627.55</v>
      </c>
      <c r="E33" s="4"/>
      <c r="F33" s="214"/>
      <c r="G33" s="134">
        <f t="shared" si="0"/>
        <v>27627.55</v>
      </c>
      <c r="H33" s="7"/>
      <c r="J33" s="80"/>
    </row>
    <row r="34" spans="2:10" x14ac:dyDescent="0.25">
      <c r="B34" s="1">
        <v>42284</v>
      </c>
      <c r="C34" s="2" t="s">
        <v>600</v>
      </c>
      <c r="D34" s="214">
        <v>291026.83</v>
      </c>
      <c r="E34" s="4"/>
      <c r="F34" s="214"/>
      <c r="G34" s="134">
        <f t="shared" si="0"/>
        <v>291026.83</v>
      </c>
      <c r="H34" s="7"/>
      <c r="J34" s="80"/>
    </row>
    <row r="35" spans="2:10" x14ac:dyDescent="0.25">
      <c r="B35" s="1">
        <v>42285</v>
      </c>
      <c r="C35" s="2" t="s">
        <v>601</v>
      </c>
      <c r="D35" s="214">
        <v>201894.9</v>
      </c>
      <c r="E35" s="4"/>
      <c r="F35" s="214"/>
      <c r="G35" s="134">
        <f t="shared" si="0"/>
        <v>201894.9</v>
      </c>
      <c r="H35" s="7"/>
      <c r="J35" s="80"/>
    </row>
    <row r="36" spans="2:10" x14ac:dyDescent="0.25">
      <c r="B36" s="1">
        <v>42286</v>
      </c>
      <c r="C36" s="2" t="s">
        <v>602</v>
      </c>
      <c r="D36" s="214">
        <v>14821.2</v>
      </c>
      <c r="E36" s="4"/>
      <c r="F36" s="214"/>
      <c r="G36" s="134">
        <f t="shared" si="0"/>
        <v>14821.2</v>
      </c>
      <c r="H36" s="7"/>
      <c r="J36" s="80"/>
    </row>
    <row r="37" spans="2:10" x14ac:dyDescent="0.25">
      <c r="B37" s="1">
        <v>42286</v>
      </c>
      <c r="C37" s="2" t="s">
        <v>603</v>
      </c>
      <c r="D37" s="214">
        <v>135778.32</v>
      </c>
      <c r="E37" s="4"/>
      <c r="F37" s="214"/>
      <c r="G37" s="134">
        <f t="shared" si="0"/>
        <v>135778.32</v>
      </c>
      <c r="H37" s="7"/>
      <c r="J37" s="80"/>
    </row>
    <row r="38" spans="2:10" x14ac:dyDescent="0.25">
      <c r="B38" s="1">
        <v>42286</v>
      </c>
      <c r="C38" s="2" t="s">
        <v>604</v>
      </c>
      <c r="D38" s="214">
        <v>78253</v>
      </c>
      <c r="E38" s="4"/>
      <c r="F38" s="214"/>
      <c r="G38" s="134">
        <f t="shared" si="0"/>
        <v>78253</v>
      </c>
      <c r="H38" s="7"/>
      <c r="J38" s="80"/>
    </row>
    <row r="39" spans="2:10" x14ac:dyDescent="0.25">
      <c r="B39" s="1">
        <v>42286</v>
      </c>
      <c r="C39" s="2" t="s">
        <v>605</v>
      </c>
      <c r="D39" s="214">
        <v>2100</v>
      </c>
      <c r="E39" s="4"/>
      <c r="F39" s="214"/>
      <c r="G39" s="134">
        <f t="shared" si="0"/>
        <v>2100</v>
      </c>
      <c r="H39" s="7"/>
      <c r="J39" s="80"/>
    </row>
    <row r="40" spans="2:10" x14ac:dyDescent="0.25">
      <c r="B40" s="1">
        <v>42286</v>
      </c>
      <c r="C40" s="2" t="s">
        <v>606</v>
      </c>
      <c r="D40" s="214">
        <v>134474.4</v>
      </c>
      <c r="E40" s="4"/>
      <c r="F40" s="214"/>
      <c r="G40" s="134">
        <f t="shared" si="0"/>
        <v>134474.4</v>
      </c>
      <c r="H40" s="7"/>
      <c r="J40" s="80"/>
    </row>
    <row r="41" spans="2:10" x14ac:dyDescent="0.25">
      <c r="B41" s="1">
        <v>42287</v>
      </c>
      <c r="C41" s="2" t="s">
        <v>607</v>
      </c>
      <c r="D41" s="214">
        <v>6805</v>
      </c>
      <c r="E41" s="4"/>
      <c r="F41" s="214"/>
      <c r="G41" s="134">
        <f t="shared" si="0"/>
        <v>6805</v>
      </c>
      <c r="H41" s="7"/>
      <c r="J41" s="80"/>
    </row>
    <row r="42" spans="2:10" x14ac:dyDescent="0.25">
      <c r="B42" s="1">
        <v>42287</v>
      </c>
      <c r="C42" s="2" t="s">
        <v>608</v>
      </c>
      <c r="D42" s="214">
        <v>4721</v>
      </c>
      <c r="E42" s="4"/>
      <c r="F42" s="214"/>
      <c r="G42" s="134">
        <f t="shared" si="0"/>
        <v>4721</v>
      </c>
      <c r="H42" s="7"/>
      <c r="J42" s="80"/>
    </row>
    <row r="43" spans="2:10" x14ac:dyDescent="0.25">
      <c r="B43" s="1">
        <v>42287</v>
      </c>
      <c r="C43" s="2" t="s">
        <v>609</v>
      </c>
      <c r="D43" s="349">
        <v>37278.6</v>
      </c>
      <c r="E43" s="4"/>
      <c r="F43" s="349"/>
      <c r="G43" s="134">
        <f t="shared" si="0"/>
        <v>37278.6</v>
      </c>
      <c r="H43" s="7"/>
      <c r="J43" s="80"/>
    </row>
    <row r="44" spans="2:10" x14ac:dyDescent="0.25">
      <c r="B44" s="1">
        <v>42287</v>
      </c>
      <c r="C44" s="2" t="s">
        <v>610</v>
      </c>
      <c r="D44" s="214">
        <v>128544</v>
      </c>
      <c r="E44" s="4"/>
      <c r="F44" s="215"/>
      <c r="G44" s="134">
        <f t="shared" si="0"/>
        <v>128544</v>
      </c>
      <c r="H44" s="7"/>
      <c r="J44" s="80"/>
    </row>
    <row r="45" spans="2:10" x14ac:dyDescent="0.25">
      <c r="B45" s="1"/>
      <c r="C45" s="2"/>
      <c r="D45" s="214"/>
      <c r="E45" s="4"/>
      <c r="F45" s="214"/>
      <c r="G45" s="134">
        <f t="shared" si="0"/>
        <v>0</v>
      </c>
      <c r="H45" s="7"/>
      <c r="J45" s="80"/>
    </row>
    <row r="46" spans="2:10" x14ac:dyDescent="0.25">
      <c r="B46" s="1"/>
      <c r="C46" s="2"/>
      <c r="D46" s="214"/>
      <c r="E46" s="4"/>
      <c r="F46" s="214"/>
      <c r="G46" s="134">
        <f t="shared" si="0"/>
        <v>0</v>
      </c>
      <c r="H46" s="7"/>
      <c r="J46" s="80"/>
    </row>
    <row r="47" spans="2:10" x14ac:dyDescent="0.25">
      <c r="B47" s="1"/>
      <c r="C47" s="2"/>
      <c r="D47" s="214"/>
      <c r="E47" s="4"/>
      <c r="F47" s="214"/>
      <c r="G47" s="134">
        <f t="shared" si="0"/>
        <v>0</v>
      </c>
      <c r="H47" s="7"/>
      <c r="J47" s="80"/>
    </row>
    <row r="48" spans="2:10" x14ac:dyDescent="0.25">
      <c r="B48" s="1"/>
      <c r="C48" s="2"/>
      <c r="D48" s="214"/>
      <c r="E48" s="4"/>
      <c r="F48" s="214"/>
      <c r="G48" s="134">
        <f t="shared" si="0"/>
        <v>0</v>
      </c>
      <c r="H48" s="7"/>
      <c r="J48" s="80"/>
    </row>
    <row r="49" spans="2:10" x14ac:dyDescent="0.25">
      <c r="B49" s="1"/>
      <c r="C49" s="2"/>
      <c r="D49" s="214"/>
      <c r="E49" s="4"/>
      <c r="F49" s="214"/>
      <c r="G49" s="134">
        <f t="shared" si="0"/>
        <v>0</v>
      </c>
      <c r="H49" s="7"/>
      <c r="J49" s="80"/>
    </row>
    <row r="50" spans="2:10" x14ac:dyDescent="0.25">
      <c r="B50" s="1"/>
      <c r="C50" s="2"/>
      <c r="D50" s="214"/>
      <c r="E50" s="4"/>
      <c r="F50" s="214"/>
      <c r="G50" s="134">
        <f t="shared" si="0"/>
        <v>0</v>
      </c>
      <c r="H50" s="7"/>
      <c r="J50" s="80"/>
    </row>
    <row r="51" spans="2:10" x14ac:dyDescent="0.25">
      <c r="B51" s="1"/>
      <c r="C51" s="2"/>
      <c r="D51" s="214"/>
      <c r="E51" s="4"/>
      <c r="F51" s="214"/>
      <c r="G51" s="134">
        <f t="shared" si="0"/>
        <v>0</v>
      </c>
      <c r="H51" s="7"/>
      <c r="J51" s="80"/>
    </row>
    <row r="52" spans="2:10" x14ac:dyDescent="0.25">
      <c r="B52" s="1"/>
      <c r="C52" s="2"/>
      <c r="D52" s="214"/>
      <c r="E52" s="4"/>
      <c r="F52" s="214"/>
      <c r="G52" s="134">
        <f t="shared" si="0"/>
        <v>0</v>
      </c>
      <c r="H52" s="7"/>
      <c r="J52" s="80"/>
    </row>
    <row r="53" spans="2:10" x14ac:dyDescent="0.25">
      <c r="B53" s="1"/>
      <c r="C53" s="2"/>
      <c r="D53" s="214"/>
      <c r="E53" s="4"/>
      <c r="F53" s="214"/>
      <c r="G53" s="134">
        <f t="shared" si="0"/>
        <v>0</v>
      </c>
      <c r="H53" s="7"/>
      <c r="J53" s="80"/>
    </row>
    <row r="54" spans="2:10" x14ac:dyDescent="0.25">
      <c r="B54" s="1"/>
      <c r="C54" s="2"/>
      <c r="D54" s="214"/>
      <c r="E54" s="4"/>
      <c r="F54" s="214"/>
      <c r="G54" s="134">
        <f t="shared" si="0"/>
        <v>0</v>
      </c>
      <c r="H54" s="7"/>
      <c r="J54" s="80"/>
    </row>
    <row r="55" spans="2:10" x14ac:dyDescent="0.25">
      <c r="B55" s="1"/>
      <c r="C55" s="2"/>
      <c r="D55" s="214"/>
      <c r="E55" s="4"/>
      <c r="F55" s="214"/>
      <c r="G55" s="134">
        <f t="shared" si="0"/>
        <v>0</v>
      </c>
      <c r="H55" s="7"/>
      <c r="J55" s="80"/>
    </row>
    <row r="56" spans="2:10" x14ac:dyDescent="0.25">
      <c r="B56" s="1"/>
      <c r="C56" s="2"/>
      <c r="D56" s="214"/>
      <c r="E56" s="4"/>
      <c r="F56" s="214"/>
      <c r="G56" s="134">
        <f t="shared" si="0"/>
        <v>0</v>
      </c>
      <c r="H56" s="7"/>
      <c r="J56" s="80"/>
    </row>
    <row r="57" spans="2:10" x14ac:dyDescent="0.25">
      <c r="B57" s="1"/>
      <c r="C57" s="2"/>
      <c r="D57" s="214"/>
      <c r="E57" s="4"/>
      <c r="F57" s="214"/>
      <c r="G57" s="134">
        <f t="shared" si="0"/>
        <v>0</v>
      </c>
      <c r="H57" s="7"/>
      <c r="J57" s="80"/>
    </row>
    <row r="58" spans="2:10" x14ac:dyDescent="0.25">
      <c r="B58" s="1"/>
      <c r="C58" s="2"/>
      <c r="D58" s="214"/>
      <c r="E58" s="4"/>
      <c r="F58" s="214"/>
      <c r="G58" s="134">
        <f t="shared" si="0"/>
        <v>0</v>
      </c>
      <c r="H58" s="7"/>
      <c r="J58" s="80"/>
    </row>
    <row r="59" spans="2:10" x14ac:dyDescent="0.25">
      <c r="B59" s="1"/>
      <c r="C59" s="2"/>
      <c r="D59" s="214"/>
      <c r="E59" s="4"/>
      <c r="F59" s="214"/>
      <c r="G59" s="134">
        <f t="shared" si="0"/>
        <v>0</v>
      </c>
      <c r="H59" s="7"/>
      <c r="J59" s="80"/>
    </row>
    <row r="60" spans="2:10" x14ac:dyDescent="0.25">
      <c r="B60" s="1"/>
      <c r="C60" s="2"/>
      <c r="D60" s="214"/>
      <c r="E60" s="4"/>
      <c r="F60" s="214"/>
      <c r="G60" s="134">
        <f t="shared" si="0"/>
        <v>0</v>
      </c>
      <c r="H60" s="7"/>
      <c r="J60" s="80"/>
    </row>
    <row r="61" spans="2:10" x14ac:dyDescent="0.25">
      <c r="B61" s="1"/>
      <c r="C61" s="2"/>
      <c r="D61" s="214"/>
      <c r="E61" s="4"/>
      <c r="F61" s="214"/>
      <c r="G61" s="134">
        <f t="shared" si="0"/>
        <v>0</v>
      </c>
      <c r="H61" s="7"/>
      <c r="J61" s="80"/>
    </row>
    <row r="62" spans="2:10" x14ac:dyDescent="0.25">
      <c r="B62" s="198"/>
      <c r="C62" s="199"/>
      <c r="D62" s="450"/>
      <c r="E62" s="4"/>
      <c r="F62" s="450"/>
      <c r="G62" s="134">
        <f t="shared" si="0"/>
        <v>0</v>
      </c>
      <c r="H62" s="7"/>
      <c r="J62" s="80"/>
    </row>
    <row r="63" spans="2:10" x14ac:dyDescent="0.25">
      <c r="B63" s="1"/>
      <c r="C63" s="321"/>
      <c r="D63" s="214"/>
      <c r="E63" s="4"/>
      <c r="F63" s="214"/>
      <c r="G63" s="134">
        <f t="shared" si="0"/>
        <v>0</v>
      </c>
      <c r="H63" s="14"/>
      <c r="J63" s="80"/>
    </row>
    <row r="64" spans="2:10" x14ac:dyDescent="0.25">
      <c r="B64" s="1"/>
      <c r="C64" s="2"/>
      <c r="D64" s="214"/>
      <c r="E64" s="4"/>
      <c r="F64" s="214"/>
      <c r="G64" s="134">
        <f t="shared" si="0"/>
        <v>0</v>
      </c>
      <c r="H64" s="14"/>
      <c r="J64" s="80"/>
    </row>
    <row r="65" spans="2:10" x14ac:dyDescent="0.25">
      <c r="B65" s="1"/>
      <c r="C65" s="2"/>
      <c r="D65" s="214"/>
      <c r="E65" s="4"/>
      <c r="F65" s="214"/>
      <c r="G65" s="134">
        <f t="shared" si="0"/>
        <v>0</v>
      </c>
      <c r="H65" s="14"/>
      <c r="J65" s="80"/>
    </row>
    <row r="66" spans="2:10" x14ac:dyDescent="0.25">
      <c r="B66" s="1"/>
      <c r="C66" s="2"/>
      <c r="D66" s="214"/>
      <c r="E66" s="198"/>
      <c r="F66" s="214"/>
      <c r="G66" s="134">
        <f t="shared" si="0"/>
        <v>0</v>
      </c>
      <c r="H66" s="7"/>
      <c r="J66" s="80"/>
    </row>
    <row r="67" spans="2:10" x14ac:dyDescent="0.25">
      <c r="B67" s="1"/>
      <c r="C67" s="2"/>
      <c r="D67" s="214"/>
      <c r="E67" s="4"/>
      <c r="F67" s="214"/>
      <c r="G67" s="134">
        <f t="shared" ref="G67:G130" si="1">D67-F67</f>
        <v>0</v>
      </c>
      <c r="H67" s="7"/>
      <c r="J67" s="80"/>
    </row>
    <row r="68" spans="2:10" x14ac:dyDescent="0.25">
      <c r="B68" s="1"/>
      <c r="C68" s="2"/>
      <c r="D68" s="214"/>
      <c r="E68" s="4"/>
      <c r="F68" s="214"/>
      <c r="G68" s="134">
        <f t="shared" si="1"/>
        <v>0</v>
      </c>
      <c r="H68" s="7"/>
      <c r="J68" s="80"/>
    </row>
    <row r="69" spans="2:10" x14ac:dyDescent="0.25">
      <c r="B69" s="1"/>
      <c r="C69" s="321"/>
      <c r="D69" s="214"/>
      <c r="E69" s="4"/>
      <c r="F69" s="214"/>
      <c r="G69" s="134">
        <f t="shared" si="1"/>
        <v>0</v>
      </c>
      <c r="H69" s="7"/>
      <c r="J69" s="80"/>
    </row>
    <row r="70" spans="2:10" x14ac:dyDescent="0.25">
      <c r="B70" s="1"/>
      <c r="C70" s="2"/>
      <c r="D70" s="214"/>
      <c r="E70" s="4"/>
      <c r="F70" s="214"/>
      <c r="G70" s="134">
        <f t="shared" si="1"/>
        <v>0</v>
      </c>
      <c r="H70" s="14"/>
      <c r="J70" s="80"/>
    </row>
    <row r="71" spans="2:10" x14ac:dyDescent="0.25">
      <c r="B71" s="1"/>
      <c r="C71" s="2"/>
      <c r="D71" s="214"/>
      <c r="E71" s="4"/>
      <c r="F71" s="214"/>
      <c r="G71" s="134">
        <f t="shared" si="1"/>
        <v>0</v>
      </c>
      <c r="H71" s="14"/>
      <c r="J71" s="80"/>
    </row>
    <row r="72" spans="2:10" x14ac:dyDescent="0.25">
      <c r="B72" s="1"/>
      <c r="C72" s="2"/>
      <c r="D72" s="214"/>
      <c r="E72" s="4"/>
      <c r="F72" s="214"/>
      <c r="G72" s="134">
        <f t="shared" si="1"/>
        <v>0</v>
      </c>
      <c r="H72" s="14"/>
      <c r="J72" s="80"/>
    </row>
    <row r="73" spans="2:10" x14ac:dyDescent="0.25">
      <c r="B73" s="1"/>
      <c r="C73" s="2"/>
      <c r="D73" s="214"/>
      <c r="E73" s="4"/>
      <c r="F73" s="214"/>
      <c r="G73" s="134">
        <f t="shared" si="1"/>
        <v>0</v>
      </c>
      <c r="H73" s="14"/>
      <c r="J73" s="80"/>
    </row>
    <row r="74" spans="2:10" x14ac:dyDescent="0.25">
      <c r="B74" s="1"/>
      <c r="C74" s="2"/>
      <c r="D74" s="214"/>
      <c r="E74" s="4"/>
      <c r="F74" s="214"/>
      <c r="G74" s="134">
        <f t="shared" si="1"/>
        <v>0</v>
      </c>
      <c r="H74" s="7"/>
      <c r="J74" s="80"/>
    </row>
    <row r="75" spans="2:10" x14ac:dyDescent="0.25">
      <c r="B75" s="1"/>
      <c r="C75" s="321"/>
      <c r="D75" s="214"/>
      <c r="E75" s="4"/>
      <c r="F75" s="214"/>
      <c r="G75" s="134">
        <f t="shared" si="1"/>
        <v>0</v>
      </c>
      <c r="H75" s="18"/>
      <c r="J75" s="80"/>
    </row>
    <row r="76" spans="2:10" x14ac:dyDescent="0.25">
      <c r="B76" s="1"/>
      <c r="C76" s="2"/>
      <c r="D76" s="214"/>
      <c r="E76" s="4"/>
      <c r="F76" s="214"/>
      <c r="G76" s="134">
        <f t="shared" si="1"/>
        <v>0</v>
      </c>
      <c r="H76" s="7"/>
      <c r="J76" s="80"/>
    </row>
    <row r="77" spans="2:10" x14ac:dyDescent="0.25">
      <c r="B77" s="1"/>
      <c r="C77" s="2"/>
      <c r="D77" s="214"/>
      <c r="E77" s="4"/>
      <c r="F77" s="214"/>
      <c r="G77" s="134">
        <f t="shared" si="1"/>
        <v>0</v>
      </c>
      <c r="H77" s="7"/>
      <c r="J77" s="80"/>
    </row>
    <row r="78" spans="2:10" x14ac:dyDescent="0.25">
      <c r="B78" s="1"/>
      <c r="C78" s="2"/>
      <c r="D78" s="215"/>
      <c r="E78" s="4"/>
      <c r="F78" s="215"/>
      <c r="G78" s="134">
        <f t="shared" si="1"/>
        <v>0</v>
      </c>
      <c r="H78" s="18"/>
      <c r="J78" s="80"/>
    </row>
    <row r="79" spans="2:10" x14ac:dyDescent="0.25">
      <c r="B79" s="198"/>
      <c r="C79" s="321"/>
      <c r="D79" s="214"/>
      <c r="E79" s="4"/>
      <c r="F79" s="214"/>
      <c r="G79" s="134">
        <f t="shared" si="1"/>
        <v>0</v>
      </c>
      <c r="H79" s="18"/>
      <c r="J79" s="80"/>
    </row>
    <row r="80" spans="2:10" x14ac:dyDescent="0.25">
      <c r="B80" s="1"/>
      <c r="C80" s="2"/>
      <c r="D80" s="214"/>
      <c r="E80" s="4"/>
      <c r="F80" s="214"/>
      <c r="G80" s="134">
        <f t="shared" si="1"/>
        <v>0</v>
      </c>
      <c r="H80" s="7"/>
      <c r="J80" s="80"/>
    </row>
    <row r="81" spans="2:10" x14ac:dyDescent="0.25">
      <c r="B81" s="1"/>
      <c r="C81" s="2"/>
      <c r="D81" s="214"/>
      <c r="E81" s="4"/>
      <c r="F81" s="214"/>
      <c r="G81" s="134">
        <f t="shared" si="1"/>
        <v>0</v>
      </c>
      <c r="H81" s="7"/>
      <c r="J81" s="80"/>
    </row>
    <row r="82" spans="2:10" x14ac:dyDescent="0.25">
      <c r="B82" s="1"/>
      <c r="C82" s="2"/>
      <c r="D82" s="214"/>
      <c r="E82" s="4"/>
      <c r="F82" s="214"/>
      <c r="G82" s="134">
        <f t="shared" si="1"/>
        <v>0</v>
      </c>
      <c r="H82" s="7"/>
      <c r="J82" s="80"/>
    </row>
    <row r="83" spans="2:10" x14ac:dyDescent="0.25">
      <c r="B83" s="1"/>
      <c r="C83" s="2"/>
      <c r="D83" s="349"/>
      <c r="E83" s="4"/>
      <c r="F83" s="349"/>
      <c r="G83" s="134">
        <f t="shared" si="1"/>
        <v>0</v>
      </c>
      <c r="H83" s="7"/>
      <c r="J83" s="80"/>
    </row>
    <row r="84" spans="2:10" x14ac:dyDescent="0.25">
      <c r="B84" s="1"/>
      <c r="C84" s="2"/>
      <c r="D84" s="347"/>
      <c r="E84" s="4"/>
      <c r="F84" s="214"/>
      <c r="G84" s="134">
        <f t="shared" si="1"/>
        <v>0</v>
      </c>
      <c r="H84" s="7"/>
      <c r="J84" s="80"/>
    </row>
    <row r="85" spans="2:10" x14ac:dyDescent="0.25">
      <c r="B85" s="1"/>
      <c r="C85" s="2"/>
      <c r="D85" s="348"/>
      <c r="E85" s="4"/>
      <c r="F85" s="348"/>
      <c r="G85" s="134">
        <f t="shared" si="1"/>
        <v>0</v>
      </c>
      <c r="H85" s="7"/>
      <c r="J85" s="80"/>
    </row>
    <row r="86" spans="2:10" x14ac:dyDescent="0.25">
      <c r="B86" s="198"/>
      <c r="C86" s="199"/>
      <c r="D86" s="349"/>
      <c r="E86" s="4"/>
      <c r="F86" s="349"/>
      <c r="G86" s="134">
        <f t="shared" si="1"/>
        <v>0</v>
      </c>
      <c r="H86" s="7"/>
      <c r="J86" s="80"/>
    </row>
    <row r="87" spans="2:10" ht="15.75" x14ac:dyDescent="0.25">
      <c r="B87" s="1"/>
      <c r="C87" s="344"/>
      <c r="D87" s="382"/>
      <c r="E87" s="4"/>
      <c r="F87" s="382"/>
      <c r="G87" s="134">
        <f t="shared" si="1"/>
        <v>0</v>
      </c>
      <c r="H87" s="7"/>
      <c r="J87" s="80"/>
    </row>
    <row r="88" spans="2:10" x14ac:dyDescent="0.25">
      <c r="B88" s="1"/>
      <c r="C88" s="2"/>
      <c r="D88" s="347"/>
      <c r="E88" s="4"/>
      <c r="F88" s="347"/>
      <c r="G88" s="134">
        <f t="shared" si="1"/>
        <v>0</v>
      </c>
      <c r="H88" s="7"/>
      <c r="J88" s="80"/>
    </row>
    <row r="89" spans="2:10" x14ac:dyDescent="0.25">
      <c r="B89" s="1"/>
      <c r="C89" s="199"/>
      <c r="D89" s="349"/>
      <c r="E89" s="4"/>
      <c r="F89" s="349"/>
      <c r="G89" s="134">
        <f t="shared" si="1"/>
        <v>0</v>
      </c>
      <c r="H89" s="7"/>
      <c r="J89" s="80"/>
    </row>
    <row r="90" spans="2:10" x14ac:dyDescent="0.25">
      <c r="B90" s="1"/>
      <c r="C90" s="2"/>
      <c r="D90" s="349"/>
      <c r="E90" s="4"/>
      <c r="F90" s="349"/>
      <c r="G90" s="134">
        <f t="shared" si="1"/>
        <v>0</v>
      </c>
      <c r="H90" s="7"/>
      <c r="J90" s="80"/>
    </row>
    <row r="91" spans="2:10" x14ac:dyDescent="0.25">
      <c r="B91" s="1"/>
      <c r="C91" s="2"/>
      <c r="D91" s="348"/>
      <c r="E91" s="4"/>
      <c r="F91" s="348"/>
      <c r="G91" s="134">
        <f t="shared" si="1"/>
        <v>0</v>
      </c>
      <c r="H91" s="7"/>
      <c r="J91" s="80"/>
    </row>
    <row r="92" spans="2:10" x14ac:dyDescent="0.25">
      <c r="B92" s="1"/>
      <c r="C92" s="383"/>
      <c r="D92" s="349"/>
      <c r="E92" s="4"/>
      <c r="F92" s="349"/>
      <c r="G92" s="134">
        <f t="shared" si="1"/>
        <v>0</v>
      </c>
      <c r="H92" s="7"/>
      <c r="J92" s="80"/>
    </row>
    <row r="93" spans="2:10" ht="15.75" x14ac:dyDescent="0.25">
      <c r="B93" s="1"/>
      <c r="C93" s="344"/>
      <c r="D93" s="382"/>
      <c r="E93" s="4"/>
      <c r="F93" s="382"/>
      <c r="G93" s="134">
        <f t="shared" si="1"/>
        <v>0</v>
      </c>
      <c r="H93" s="7"/>
      <c r="J93" s="80"/>
    </row>
    <row r="94" spans="2:10" x14ac:dyDescent="0.25">
      <c r="B94" s="1"/>
      <c r="C94" s="2"/>
      <c r="D94" s="349"/>
      <c r="E94" s="4"/>
      <c r="F94" s="349"/>
      <c r="G94" s="134">
        <f t="shared" si="1"/>
        <v>0</v>
      </c>
      <c r="H94" s="7"/>
      <c r="J94" s="80"/>
    </row>
    <row r="95" spans="2:10" x14ac:dyDescent="0.25">
      <c r="B95" s="1"/>
      <c r="C95" s="2"/>
      <c r="D95" s="349"/>
      <c r="E95" s="4"/>
      <c r="F95" s="349"/>
      <c r="G95" s="134">
        <f t="shared" si="1"/>
        <v>0</v>
      </c>
      <c r="H95" s="7"/>
      <c r="J95" s="80"/>
    </row>
    <row r="96" spans="2:10" x14ac:dyDescent="0.25">
      <c r="B96" s="1"/>
      <c r="C96" s="2"/>
      <c r="D96" s="347"/>
      <c r="E96" s="4"/>
      <c r="F96" s="347"/>
      <c r="G96" s="134">
        <f t="shared" si="1"/>
        <v>0</v>
      </c>
      <c r="H96" s="7"/>
      <c r="J96" s="80"/>
    </row>
    <row r="97" spans="2:10" ht="15.75" x14ac:dyDescent="0.25">
      <c r="B97" s="1"/>
      <c r="C97" s="344"/>
      <c r="D97" s="215"/>
      <c r="E97" s="4"/>
      <c r="F97" s="215"/>
      <c r="G97" s="134">
        <f t="shared" si="1"/>
        <v>0</v>
      </c>
      <c r="H97" s="7"/>
      <c r="J97" s="80"/>
    </row>
    <row r="98" spans="2:10" ht="15.75" x14ac:dyDescent="0.25">
      <c r="B98" s="1"/>
      <c r="C98" s="344"/>
      <c r="D98" s="215"/>
      <c r="E98" s="4"/>
      <c r="F98" s="215"/>
      <c r="G98" s="134">
        <f t="shared" si="1"/>
        <v>0</v>
      </c>
      <c r="H98" s="7"/>
      <c r="J98" s="80"/>
    </row>
    <row r="99" spans="2:10" ht="15.75" x14ac:dyDescent="0.25">
      <c r="B99" s="1"/>
      <c r="C99" s="344"/>
      <c r="D99" s="215"/>
      <c r="E99" s="4"/>
      <c r="F99" s="349"/>
      <c r="G99" s="134">
        <f t="shared" si="1"/>
        <v>0</v>
      </c>
      <c r="H99" s="7"/>
      <c r="J99" s="80"/>
    </row>
    <row r="100" spans="2:10" x14ac:dyDescent="0.25">
      <c r="B100" s="198"/>
      <c r="C100" s="321"/>
      <c r="D100" s="349"/>
      <c r="E100" s="4"/>
      <c r="F100" s="349"/>
      <c r="G100" s="134">
        <f t="shared" si="1"/>
        <v>0</v>
      </c>
      <c r="H100" s="7"/>
      <c r="J100" s="80"/>
    </row>
    <row r="101" spans="2:10" x14ac:dyDescent="0.25">
      <c r="B101" s="1"/>
      <c r="C101" s="2"/>
      <c r="D101" s="347"/>
      <c r="E101" s="4"/>
      <c r="F101" s="347"/>
      <c r="G101" s="134">
        <f t="shared" si="1"/>
        <v>0</v>
      </c>
      <c r="H101" s="7"/>
      <c r="J101" s="80"/>
    </row>
    <row r="102" spans="2:10" ht="15.75" x14ac:dyDescent="0.25">
      <c r="B102" s="1"/>
      <c r="C102" s="222"/>
      <c r="D102" s="214"/>
      <c r="E102" s="4"/>
      <c r="F102" s="214"/>
      <c r="G102" s="134">
        <f t="shared" si="1"/>
        <v>0</v>
      </c>
      <c r="H102" s="7"/>
      <c r="J102" s="80"/>
    </row>
    <row r="103" spans="2:10" x14ac:dyDescent="0.25">
      <c r="B103" s="209"/>
      <c r="C103" s="352"/>
      <c r="D103" s="431"/>
      <c r="E103" s="4"/>
      <c r="F103" s="431"/>
      <c r="G103" s="134">
        <f t="shared" si="1"/>
        <v>0</v>
      </c>
      <c r="H103" s="211"/>
      <c r="J103" s="80"/>
    </row>
    <row r="104" spans="2:10" x14ac:dyDescent="0.25">
      <c r="B104" s="1"/>
      <c r="C104" s="362"/>
      <c r="D104" s="349"/>
      <c r="E104" s="4"/>
      <c r="F104" s="349"/>
      <c r="G104" s="134">
        <f t="shared" si="1"/>
        <v>0</v>
      </c>
      <c r="H104" s="162"/>
      <c r="J104" s="80"/>
    </row>
    <row r="105" spans="2:10" x14ac:dyDescent="0.25">
      <c r="B105" s="1"/>
      <c r="C105" s="362"/>
      <c r="D105" s="347"/>
      <c r="E105" s="4"/>
      <c r="F105" s="347"/>
      <c r="G105" s="134">
        <f t="shared" si="1"/>
        <v>0</v>
      </c>
      <c r="H105" s="162"/>
      <c r="J105" s="80"/>
    </row>
    <row r="106" spans="2:10" x14ac:dyDescent="0.25">
      <c r="B106" s="1"/>
      <c r="C106" s="362"/>
      <c r="D106" s="214"/>
      <c r="E106" s="4"/>
      <c r="F106" s="214"/>
      <c r="G106" s="134">
        <f t="shared" si="1"/>
        <v>0</v>
      </c>
      <c r="H106" s="162"/>
      <c r="J106" s="80"/>
    </row>
    <row r="107" spans="2:10" ht="15.75" x14ac:dyDescent="0.25">
      <c r="B107" s="1"/>
      <c r="C107" s="228"/>
      <c r="D107" s="215"/>
      <c r="E107" s="4"/>
      <c r="F107" s="215"/>
      <c r="G107" s="134">
        <f t="shared" si="1"/>
        <v>0</v>
      </c>
      <c r="H107" s="162"/>
      <c r="J107" s="80"/>
    </row>
    <row r="108" spans="2:10" ht="15.75" x14ac:dyDescent="0.25">
      <c r="B108" s="1"/>
      <c r="C108" s="228"/>
      <c r="D108" s="215"/>
      <c r="E108" s="4"/>
      <c r="F108" s="215"/>
      <c r="G108" s="134">
        <f t="shared" si="1"/>
        <v>0</v>
      </c>
      <c r="H108" s="162"/>
      <c r="J108" s="80"/>
    </row>
    <row r="109" spans="2:10" ht="15.75" x14ac:dyDescent="0.25">
      <c r="B109" s="1"/>
      <c r="C109" s="228"/>
      <c r="D109" s="215"/>
      <c r="E109" s="4"/>
      <c r="F109" s="215"/>
      <c r="G109" s="134">
        <f t="shared" si="1"/>
        <v>0</v>
      </c>
      <c r="H109" s="162"/>
      <c r="J109" s="80"/>
    </row>
    <row r="110" spans="2:10" ht="15.75" x14ac:dyDescent="0.25">
      <c r="B110" s="1"/>
      <c r="C110" s="228"/>
      <c r="D110" s="215"/>
      <c r="E110" s="4"/>
      <c r="F110" s="215"/>
      <c r="G110" s="134">
        <f t="shared" si="1"/>
        <v>0</v>
      </c>
      <c r="H110" s="162"/>
      <c r="J110" s="80"/>
    </row>
    <row r="111" spans="2:10" ht="15.75" x14ac:dyDescent="0.25">
      <c r="B111" s="1"/>
      <c r="C111" s="228"/>
      <c r="D111" s="215"/>
      <c r="E111" s="56"/>
      <c r="F111" s="215"/>
      <c r="G111" s="134">
        <f t="shared" si="1"/>
        <v>0</v>
      </c>
      <c r="H111" s="162"/>
      <c r="J111" s="80"/>
    </row>
    <row r="112" spans="2:10" ht="15.75" x14ac:dyDescent="0.25">
      <c r="B112" s="1"/>
      <c r="C112" s="228"/>
      <c r="D112" s="215"/>
      <c r="E112" s="56"/>
      <c r="F112" s="215"/>
      <c r="G112" s="134">
        <f t="shared" si="1"/>
        <v>0</v>
      </c>
      <c r="H112" s="162"/>
      <c r="J112" s="80"/>
    </row>
    <row r="113" spans="2:10" ht="15.75" x14ac:dyDescent="0.25">
      <c r="B113" s="1"/>
      <c r="C113" s="228"/>
      <c r="D113" s="215"/>
      <c r="E113" s="4"/>
      <c r="F113" s="215"/>
      <c r="G113" s="134">
        <f t="shared" si="1"/>
        <v>0</v>
      </c>
      <c r="H113" s="162"/>
      <c r="J113" s="80"/>
    </row>
    <row r="114" spans="2:10" ht="15.75" x14ac:dyDescent="0.25">
      <c r="B114" s="1"/>
      <c r="C114" s="228"/>
      <c r="D114" s="215"/>
      <c r="E114" s="4"/>
      <c r="F114" s="215"/>
      <c r="G114" s="134">
        <f t="shared" si="1"/>
        <v>0</v>
      </c>
      <c r="H114" s="162"/>
      <c r="J114" s="80"/>
    </row>
    <row r="115" spans="2:10" ht="15.75" x14ac:dyDescent="0.25">
      <c r="B115" s="1"/>
      <c r="C115" s="228"/>
      <c r="D115" s="215"/>
      <c r="E115" s="4"/>
      <c r="F115" s="215"/>
      <c r="G115" s="134">
        <f t="shared" si="1"/>
        <v>0</v>
      </c>
      <c r="H115" s="162"/>
      <c r="J115" s="80"/>
    </row>
    <row r="116" spans="2:10" ht="15.75" x14ac:dyDescent="0.25">
      <c r="B116" s="1"/>
      <c r="C116" s="228"/>
      <c r="D116" s="215"/>
      <c r="E116" s="4"/>
      <c r="F116" s="313"/>
      <c r="G116" s="134">
        <f t="shared" si="1"/>
        <v>0</v>
      </c>
      <c r="H116" s="162"/>
      <c r="J116" s="80"/>
    </row>
    <row r="117" spans="2:10" ht="15.75" x14ac:dyDescent="0.25">
      <c r="B117" s="1"/>
      <c r="C117" s="228"/>
      <c r="D117" s="215"/>
      <c r="E117" s="4"/>
      <c r="F117" s="313"/>
      <c r="G117" s="134">
        <f t="shared" si="1"/>
        <v>0</v>
      </c>
      <c r="H117" s="162"/>
      <c r="J117" s="80"/>
    </row>
    <row r="118" spans="2:10" ht="15.75" x14ac:dyDescent="0.25">
      <c r="B118" s="1"/>
      <c r="C118" s="228"/>
      <c r="D118" s="215"/>
      <c r="E118" s="4"/>
      <c r="F118" s="313"/>
      <c r="G118" s="134">
        <f t="shared" si="1"/>
        <v>0</v>
      </c>
      <c r="H118" s="162"/>
      <c r="J118" s="80"/>
    </row>
    <row r="119" spans="2:10" ht="15.75" x14ac:dyDescent="0.25">
      <c r="B119" s="1"/>
      <c r="C119" s="228"/>
      <c r="D119" s="215"/>
      <c r="E119" s="56"/>
      <c r="F119" s="313"/>
      <c r="G119" s="134">
        <f t="shared" si="1"/>
        <v>0</v>
      </c>
      <c r="H119" s="48"/>
      <c r="J119" s="80"/>
    </row>
    <row r="120" spans="2:10" x14ac:dyDescent="0.25">
      <c r="B120" s="1"/>
      <c r="C120" s="249"/>
      <c r="D120" s="359"/>
      <c r="E120" s="56"/>
      <c r="F120" s="313"/>
      <c r="G120" s="134">
        <f t="shared" si="1"/>
        <v>0</v>
      </c>
      <c r="H120" s="48"/>
      <c r="J120" s="80"/>
    </row>
    <row r="121" spans="2:10" x14ac:dyDescent="0.25">
      <c r="B121" s="1"/>
      <c r="C121" s="249"/>
      <c r="D121" s="359"/>
      <c r="E121" s="56"/>
      <c r="F121" s="313"/>
      <c r="G121" s="134">
        <f t="shared" si="1"/>
        <v>0</v>
      </c>
      <c r="H121" s="48"/>
      <c r="J121" s="80"/>
    </row>
    <row r="122" spans="2:10" x14ac:dyDescent="0.25">
      <c r="B122" s="1"/>
      <c r="C122" s="249"/>
      <c r="D122" s="359"/>
      <c r="E122" s="56"/>
      <c r="F122" s="313"/>
      <c r="G122" s="134">
        <f t="shared" si="1"/>
        <v>0</v>
      </c>
      <c r="H122" s="48"/>
      <c r="J122" s="80"/>
    </row>
    <row r="123" spans="2:10" x14ac:dyDescent="0.25">
      <c r="B123" s="209"/>
      <c r="C123" s="336"/>
      <c r="D123" s="384"/>
      <c r="E123" s="56"/>
      <c r="F123" s="313"/>
      <c r="G123" s="134">
        <f t="shared" si="1"/>
        <v>0</v>
      </c>
      <c r="H123" s="272"/>
      <c r="J123" s="80"/>
    </row>
    <row r="124" spans="2:10" x14ac:dyDescent="0.25">
      <c r="B124" s="1"/>
      <c r="C124" s="249"/>
      <c r="D124" s="215"/>
      <c r="E124" s="56"/>
      <c r="F124" s="313"/>
      <c r="G124" s="134">
        <f t="shared" si="1"/>
        <v>0</v>
      </c>
      <c r="H124" s="48"/>
      <c r="J124" s="80"/>
    </row>
    <row r="125" spans="2:10" x14ac:dyDescent="0.25">
      <c r="B125" s="209"/>
      <c r="C125" s="356"/>
      <c r="D125" s="215"/>
      <c r="E125" s="56"/>
      <c r="F125" s="313"/>
      <c r="G125" s="134">
        <f t="shared" si="1"/>
        <v>0</v>
      </c>
      <c r="H125" s="48"/>
      <c r="J125" s="80"/>
    </row>
    <row r="126" spans="2:10" ht="15.75" x14ac:dyDescent="0.25">
      <c r="B126" s="26"/>
      <c r="C126" s="357"/>
      <c r="D126" s="215"/>
      <c r="E126" s="56"/>
      <c r="F126" s="313"/>
      <c r="G126" s="134">
        <f t="shared" si="1"/>
        <v>0</v>
      </c>
      <c r="H126" s="48"/>
      <c r="J126" s="80"/>
    </row>
    <row r="127" spans="2:10" x14ac:dyDescent="0.25">
      <c r="B127" s="1"/>
      <c r="C127" s="249"/>
      <c r="D127" s="215"/>
      <c r="E127" s="56"/>
      <c r="F127" s="313"/>
      <c r="G127" s="134">
        <f t="shared" si="1"/>
        <v>0</v>
      </c>
      <c r="H127" s="48"/>
      <c r="J127" s="80"/>
    </row>
    <row r="128" spans="2:10" ht="15.75" x14ac:dyDescent="0.25">
      <c r="B128" s="355"/>
      <c r="C128" s="357"/>
      <c r="D128" s="215"/>
      <c r="E128" s="56"/>
      <c r="F128" s="313"/>
      <c r="G128" s="134">
        <f t="shared" si="1"/>
        <v>0</v>
      </c>
      <c r="H128" s="48"/>
      <c r="J128"/>
    </row>
    <row r="129" spans="2:10" x14ac:dyDescent="0.25">
      <c r="B129" s="1"/>
      <c r="C129" s="249"/>
      <c r="D129" s="215"/>
      <c r="E129" s="56"/>
      <c r="F129" s="313"/>
      <c r="G129" s="134">
        <f t="shared" si="1"/>
        <v>0</v>
      </c>
      <c r="H129" s="48"/>
      <c r="J129"/>
    </row>
    <row r="130" spans="2:10" x14ac:dyDescent="0.25">
      <c r="B130" s="1"/>
      <c r="C130" s="249"/>
      <c r="D130" s="215"/>
      <c r="E130" s="56"/>
      <c r="F130" s="381"/>
      <c r="G130" s="134">
        <f t="shared" si="1"/>
        <v>0</v>
      </c>
      <c r="H130" s="48"/>
      <c r="J130"/>
    </row>
    <row r="131" spans="2:10" x14ac:dyDescent="0.25">
      <c r="B131" s="1"/>
      <c r="C131" s="249"/>
      <c r="D131" s="215"/>
      <c r="E131" s="56"/>
      <c r="F131" s="381"/>
      <c r="G131" s="134">
        <f t="shared" ref="G131:G138" si="2">D131-F131</f>
        <v>0</v>
      </c>
      <c r="H131" s="48"/>
      <c r="J131"/>
    </row>
    <row r="132" spans="2:10" ht="15.75" x14ac:dyDescent="0.25">
      <c r="B132" s="1"/>
      <c r="C132" s="249"/>
      <c r="D132" s="215"/>
      <c r="E132" s="56"/>
      <c r="F132" s="189"/>
      <c r="G132" s="134">
        <f t="shared" si="2"/>
        <v>0</v>
      </c>
      <c r="H132" s="162"/>
    </row>
    <row r="133" spans="2:10" ht="15.75" x14ac:dyDescent="0.25">
      <c r="B133" s="1"/>
      <c r="C133" s="249"/>
      <c r="D133" s="215"/>
      <c r="E133" s="189"/>
      <c r="F133" s="189"/>
      <c r="G133" s="134">
        <f t="shared" si="2"/>
        <v>0</v>
      </c>
      <c r="H133" s="162"/>
    </row>
    <row r="134" spans="2:10" ht="15.75" x14ac:dyDescent="0.25">
      <c r="B134" s="1"/>
      <c r="C134" s="249"/>
      <c r="D134" s="215"/>
      <c r="E134" s="189"/>
      <c r="F134" s="189"/>
      <c r="G134" s="134">
        <f t="shared" si="2"/>
        <v>0</v>
      </c>
      <c r="H134" s="162"/>
    </row>
    <row r="135" spans="2:10" ht="15.75" x14ac:dyDescent="0.25">
      <c r="B135" s="209"/>
      <c r="C135" s="385"/>
      <c r="D135" s="386"/>
      <c r="E135" s="189"/>
      <c r="F135" s="189"/>
      <c r="G135" s="134">
        <f t="shared" si="2"/>
        <v>0</v>
      </c>
      <c r="H135" s="162"/>
    </row>
    <row r="136" spans="2:10" x14ac:dyDescent="0.25">
      <c r="B136" s="1"/>
      <c r="C136" s="249"/>
      <c r="D136" s="359"/>
      <c r="E136" s="162"/>
      <c r="F136" s="162"/>
      <c r="G136" s="134">
        <f t="shared" si="2"/>
        <v>0</v>
      </c>
    </row>
    <row r="137" spans="2:10" x14ac:dyDescent="0.25">
      <c r="B137" s="1"/>
      <c r="C137" s="249"/>
      <c r="D137" s="359"/>
      <c r="E137" s="162"/>
      <c r="F137" s="162"/>
      <c r="G137" s="134">
        <f t="shared" si="2"/>
        <v>0</v>
      </c>
      <c r="H137"/>
      <c r="J137"/>
    </row>
    <row r="138" spans="2:10" ht="15.75" thickBot="1" x14ac:dyDescent="0.3">
      <c r="B138" s="47"/>
      <c r="C138" s="48"/>
      <c r="D138" s="287"/>
      <c r="E138" s="287"/>
      <c r="F138" s="487"/>
      <c r="G138" s="134">
        <f t="shared" si="2"/>
        <v>0</v>
      </c>
      <c r="H138"/>
      <c r="J138"/>
    </row>
    <row r="139" spans="2:10" ht="16.5" thickTop="1" x14ac:dyDescent="0.25">
      <c r="D139" s="218">
        <f>SUM(D3:D137)</f>
        <v>2902416.0599999996</v>
      </c>
      <c r="E139" s="24"/>
      <c r="F139" s="488"/>
      <c r="G139" s="148">
        <f>SUM(G3:G137)</f>
        <v>1705471.23</v>
      </c>
      <c r="H139"/>
      <c r="J139"/>
    </row>
    <row r="140" spans="2:10" x14ac:dyDescent="0.25">
      <c r="D140"/>
      <c r="H140"/>
      <c r="J140"/>
    </row>
    <row r="141" spans="2:10" x14ac:dyDescent="0.25">
      <c r="D141"/>
      <c r="H141"/>
      <c r="J141"/>
    </row>
    <row r="142" spans="2:10" x14ac:dyDescent="0.25">
      <c r="D142"/>
      <c r="H142"/>
      <c r="J142"/>
    </row>
    <row r="143" spans="2:10" x14ac:dyDescent="0.25">
      <c r="D143"/>
      <c r="H143"/>
      <c r="J143"/>
    </row>
    <row r="144" spans="2:10" x14ac:dyDescent="0.25">
      <c r="D144"/>
      <c r="H144"/>
      <c r="J144"/>
    </row>
    <row r="145" spans="4:10" x14ac:dyDescent="0.25">
      <c r="D145"/>
      <c r="H145"/>
      <c r="J145"/>
    </row>
    <row r="146" spans="4:10" x14ac:dyDescent="0.25">
      <c r="D146"/>
      <c r="H146"/>
      <c r="J146"/>
    </row>
    <row r="147" spans="4:10" x14ac:dyDescent="0.25">
      <c r="D147"/>
      <c r="H147"/>
      <c r="J147"/>
    </row>
    <row r="148" spans="4:10" x14ac:dyDescent="0.25">
      <c r="D148"/>
      <c r="H148"/>
      <c r="J148"/>
    </row>
    <row r="149" spans="4:10" x14ac:dyDescent="0.25">
      <c r="D149"/>
      <c r="H149"/>
      <c r="J149"/>
    </row>
    <row r="150" spans="4:10" x14ac:dyDescent="0.25">
      <c r="D150"/>
      <c r="H150"/>
      <c r="J150"/>
    </row>
    <row r="151" spans="4:10" x14ac:dyDescent="0.25">
      <c r="D151"/>
      <c r="H151"/>
      <c r="J151"/>
    </row>
    <row r="152" spans="4:10" x14ac:dyDescent="0.25">
      <c r="D152"/>
      <c r="H152"/>
      <c r="J152"/>
    </row>
    <row r="153" spans="4:10" x14ac:dyDescent="0.25">
      <c r="D153"/>
      <c r="H153"/>
      <c r="J153"/>
    </row>
    <row r="154" spans="4:10" x14ac:dyDescent="0.25">
      <c r="D154"/>
      <c r="H154"/>
      <c r="J154"/>
    </row>
    <row r="155" spans="4:10" x14ac:dyDescent="0.25">
      <c r="D155"/>
      <c r="H155"/>
      <c r="J155"/>
    </row>
    <row r="156" spans="4:10" x14ac:dyDescent="0.25">
      <c r="D156"/>
      <c r="H156"/>
      <c r="J156"/>
    </row>
    <row r="157" spans="4:10" x14ac:dyDescent="0.25">
      <c r="D157"/>
      <c r="H157"/>
      <c r="J157"/>
    </row>
    <row r="158" spans="4:10" x14ac:dyDescent="0.25">
      <c r="D158"/>
      <c r="H158"/>
      <c r="J158"/>
    </row>
    <row r="159" spans="4:10" x14ac:dyDescent="0.25">
      <c r="D159"/>
      <c r="H159"/>
      <c r="J159"/>
    </row>
    <row r="160" spans="4:10" x14ac:dyDescent="0.25">
      <c r="D160"/>
      <c r="H160"/>
      <c r="J160"/>
    </row>
    <row r="161" spans="4:10" x14ac:dyDescent="0.25">
      <c r="D161"/>
      <c r="H161"/>
      <c r="J161"/>
    </row>
    <row r="162" spans="4:10" x14ac:dyDescent="0.25">
      <c r="D162"/>
      <c r="H162"/>
      <c r="J162"/>
    </row>
    <row r="163" spans="4:10" x14ac:dyDescent="0.25">
      <c r="D163"/>
      <c r="H163"/>
      <c r="J163"/>
    </row>
    <row r="164" spans="4:10" x14ac:dyDescent="0.25">
      <c r="D164"/>
      <c r="H164"/>
      <c r="J164"/>
    </row>
    <row r="165" spans="4:10" x14ac:dyDescent="0.25">
      <c r="D165"/>
      <c r="H165"/>
      <c r="J165"/>
    </row>
    <row r="166" spans="4:10" x14ac:dyDescent="0.25">
      <c r="D166"/>
      <c r="H166"/>
      <c r="J166"/>
    </row>
    <row r="167" spans="4:10" x14ac:dyDescent="0.25">
      <c r="D167"/>
      <c r="H167"/>
      <c r="J167"/>
    </row>
    <row r="168" spans="4:10" x14ac:dyDescent="0.25">
      <c r="D168"/>
      <c r="H168"/>
      <c r="J168"/>
    </row>
    <row r="169" spans="4:10" x14ac:dyDescent="0.25">
      <c r="D169"/>
      <c r="H169"/>
      <c r="J169"/>
    </row>
    <row r="171" spans="4:10" x14ac:dyDescent="0.25">
      <c r="D171"/>
      <c r="H171"/>
      <c r="J171"/>
    </row>
    <row r="172" spans="4:10" x14ac:dyDescent="0.25">
      <c r="D172"/>
      <c r="H172"/>
      <c r="J172"/>
    </row>
    <row r="173" spans="4:10" x14ac:dyDescent="0.25">
      <c r="D173"/>
      <c r="H173"/>
      <c r="J173"/>
    </row>
    <row r="174" spans="4:10" x14ac:dyDescent="0.25">
      <c r="D174"/>
      <c r="H174"/>
      <c r="J174"/>
    </row>
    <row r="175" spans="4:10" x14ac:dyDescent="0.25">
      <c r="D175"/>
      <c r="H175"/>
      <c r="J175"/>
    </row>
    <row r="176" spans="4:10" x14ac:dyDescent="0.25">
      <c r="D176"/>
      <c r="H176"/>
      <c r="J176"/>
    </row>
    <row r="177" spans="4:10" x14ac:dyDescent="0.25">
      <c r="D177"/>
      <c r="H177"/>
      <c r="J177"/>
    </row>
    <row r="178" spans="4:10" x14ac:dyDescent="0.25">
      <c r="D178"/>
      <c r="H178"/>
      <c r="J178"/>
    </row>
    <row r="179" spans="4:10" x14ac:dyDescent="0.25">
      <c r="D179"/>
      <c r="H179"/>
      <c r="J179"/>
    </row>
    <row r="180" spans="4:10" x14ac:dyDescent="0.25">
      <c r="D180"/>
      <c r="H180"/>
      <c r="J180"/>
    </row>
    <row r="181" spans="4:10" x14ac:dyDescent="0.25">
      <c r="D181"/>
      <c r="H181"/>
      <c r="J181"/>
    </row>
    <row r="182" spans="4:10" x14ac:dyDescent="0.25">
      <c r="D182"/>
      <c r="H182"/>
      <c r="J182"/>
    </row>
    <row r="183" spans="4:10" x14ac:dyDescent="0.25">
      <c r="D183"/>
      <c r="H183"/>
      <c r="J183"/>
    </row>
    <row r="184" spans="4:10" x14ac:dyDescent="0.25">
      <c r="D184"/>
      <c r="H184"/>
      <c r="J184"/>
    </row>
    <row r="185" spans="4:10" x14ac:dyDescent="0.25">
      <c r="D185"/>
      <c r="H185"/>
      <c r="J185"/>
    </row>
    <row r="186" spans="4:10" x14ac:dyDescent="0.25">
      <c r="D186"/>
      <c r="H186"/>
      <c r="J186"/>
    </row>
    <row r="187" spans="4:10" x14ac:dyDescent="0.25">
      <c r="D187"/>
      <c r="H187"/>
      <c r="J187"/>
    </row>
    <row r="188" spans="4:10" x14ac:dyDescent="0.25">
      <c r="D188"/>
      <c r="H188"/>
      <c r="J188"/>
    </row>
    <row r="189" spans="4:10" x14ac:dyDescent="0.25">
      <c r="D189"/>
      <c r="H189"/>
      <c r="J189"/>
    </row>
    <row r="190" spans="4:10" x14ac:dyDescent="0.25">
      <c r="D190"/>
      <c r="H190"/>
      <c r="J190"/>
    </row>
    <row r="191" spans="4:10" x14ac:dyDescent="0.25">
      <c r="D191"/>
      <c r="H191"/>
      <c r="J191"/>
    </row>
    <row r="192" spans="4:10" x14ac:dyDescent="0.25">
      <c r="D192"/>
      <c r="H192"/>
      <c r="J192"/>
    </row>
    <row r="193" spans="4:10" x14ac:dyDescent="0.25">
      <c r="D193"/>
      <c r="H193"/>
      <c r="J193"/>
    </row>
    <row r="194" spans="4:10" x14ac:dyDescent="0.25">
      <c r="D194"/>
      <c r="H194"/>
      <c r="J194"/>
    </row>
    <row r="196" spans="4:10" x14ac:dyDescent="0.25">
      <c r="D196"/>
      <c r="H196"/>
      <c r="J196"/>
    </row>
    <row r="197" spans="4:10" x14ac:dyDescent="0.25">
      <c r="D197"/>
      <c r="H197"/>
      <c r="J197"/>
    </row>
    <row r="198" spans="4:10" x14ac:dyDescent="0.25">
      <c r="D198"/>
      <c r="H198"/>
      <c r="J198"/>
    </row>
    <row r="199" spans="4:10" x14ac:dyDescent="0.25">
      <c r="D199"/>
      <c r="H199"/>
      <c r="J199"/>
    </row>
    <row r="200" spans="4:10" x14ac:dyDescent="0.25">
      <c r="D200"/>
      <c r="H200"/>
      <c r="J200"/>
    </row>
    <row r="201" spans="4:10" x14ac:dyDescent="0.25">
      <c r="D201"/>
      <c r="H201"/>
      <c r="J201"/>
    </row>
    <row r="202" spans="4:10" x14ac:dyDescent="0.25">
      <c r="D202"/>
      <c r="H202"/>
      <c r="J202"/>
    </row>
    <row r="203" spans="4:10" x14ac:dyDescent="0.25">
      <c r="D203"/>
      <c r="H203"/>
      <c r="J203"/>
    </row>
    <row r="204" spans="4:10" x14ac:dyDescent="0.25">
      <c r="D204"/>
      <c r="H204"/>
      <c r="J204"/>
    </row>
    <row r="205" spans="4:10" x14ac:dyDescent="0.25">
      <c r="D205"/>
      <c r="H205"/>
      <c r="J205"/>
    </row>
    <row r="206" spans="4:10" x14ac:dyDescent="0.25">
      <c r="D206"/>
      <c r="H206"/>
      <c r="J206"/>
    </row>
    <row r="207" spans="4:10" x14ac:dyDescent="0.25">
      <c r="D207"/>
      <c r="H207"/>
      <c r="J207"/>
    </row>
    <row r="208" spans="4:10" x14ac:dyDescent="0.25">
      <c r="D208"/>
      <c r="H208"/>
      <c r="J208"/>
    </row>
    <row r="209" spans="4:10" x14ac:dyDescent="0.25">
      <c r="D209"/>
      <c r="H209"/>
      <c r="J209"/>
    </row>
    <row r="210" spans="4:10" x14ac:dyDescent="0.25">
      <c r="D210"/>
      <c r="H210"/>
      <c r="J210"/>
    </row>
    <row r="211" spans="4:10" x14ac:dyDescent="0.25">
      <c r="D211"/>
      <c r="H211"/>
      <c r="J211"/>
    </row>
    <row r="212" spans="4:10" x14ac:dyDescent="0.25">
      <c r="D212"/>
      <c r="H212"/>
      <c r="J212"/>
    </row>
    <row r="213" spans="4:10" x14ac:dyDescent="0.25">
      <c r="D213"/>
      <c r="H213"/>
      <c r="J213"/>
    </row>
    <row r="214" spans="4:10" x14ac:dyDescent="0.25">
      <c r="D214"/>
      <c r="H214"/>
      <c r="J214"/>
    </row>
    <row r="215" spans="4:10" x14ac:dyDescent="0.25">
      <c r="D215"/>
      <c r="H215"/>
      <c r="J215"/>
    </row>
    <row r="216" spans="4:10" x14ac:dyDescent="0.25">
      <c r="D216"/>
      <c r="H216"/>
      <c r="J216"/>
    </row>
    <row r="217" spans="4:10" x14ac:dyDescent="0.25">
      <c r="D217"/>
      <c r="H217"/>
      <c r="J217"/>
    </row>
    <row r="218" spans="4:10" x14ac:dyDescent="0.25">
      <c r="D218"/>
      <c r="H218"/>
      <c r="J218"/>
    </row>
    <row r="219" spans="4:10" x14ac:dyDescent="0.25">
      <c r="D219"/>
      <c r="H219"/>
      <c r="J219"/>
    </row>
    <row r="220" spans="4:10" x14ac:dyDescent="0.25">
      <c r="D220"/>
      <c r="H220"/>
      <c r="J220"/>
    </row>
    <row r="221" spans="4:10" x14ac:dyDescent="0.25">
      <c r="D221"/>
      <c r="H221"/>
      <c r="J221"/>
    </row>
    <row r="222" spans="4:10" x14ac:dyDescent="0.25">
      <c r="D222"/>
      <c r="H222"/>
      <c r="J222"/>
    </row>
    <row r="223" spans="4:10" x14ac:dyDescent="0.25">
      <c r="D223"/>
      <c r="H223"/>
      <c r="J223"/>
    </row>
    <row r="224" spans="4:10" x14ac:dyDescent="0.25">
      <c r="D224"/>
      <c r="H224"/>
      <c r="J224"/>
    </row>
    <row r="225" spans="4:10" x14ac:dyDescent="0.25">
      <c r="D225"/>
      <c r="H225"/>
      <c r="J225"/>
    </row>
    <row r="226" spans="4:10" x14ac:dyDescent="0.25">
      <c r="D226"/>
      <c r="H226"/>
      <c r="J226"/>
    </row>
    <row r="227" spans="4:10" x14ac:dyDescent="0.25">
      <c r="D227"/>
      <c r="H227"/>
      <c r="J227"/>
    </row>
    <row r="228" spans="4:10" x14ac:dyDescent="0.25">
      <c r="D228"/>
      <c r="H228"/>
      <c r="J228"/>
    </row>
    <row r="229" spans="4:10" x14ac:dyDescent="0.25">
      <c r="D229"/>
      <c r="H229"/>
      <c r="J229"/>
    </row>
    <row r="230" spans="4:10" x14ac:dyDescent="0.25">
      <c r="D230"/>
      <c r="H230"/>
      <c r="J2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495"/>
      <c r="M17" s="496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497" t="s">
        <v>56</v>
      </c>
      <c r="F91" s="497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497"/>
      <c r="F92" s="497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498" t="s">
        <v>56</v>
      </c>
      <c r="F102" s="498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498"/>
      <c r="F103" s="498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499" t="s">
        <v>56</v>
      </c>
      <c r="F117" s="499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499"/>
      <c r="F118" s="499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opLeftCell="A103" workbookViewId="0">
      <selection activeCell="F123" sqref="F123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29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59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59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59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59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0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0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0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0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0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0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0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0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0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0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0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0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0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0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0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0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0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0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0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0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0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0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0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0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0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0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0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0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0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0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0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0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0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0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0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0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0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0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0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0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0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0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0">
        <f t="shared" si="0"/>
        <v>0</v>
      </c>
      <c r="H49" s="14"/>
      <c r="J49" s="80"/>
      <c r="K49" s="229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0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0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0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0">
        <f t="shared" si="0"/>
        <v>0</v>
      </c>
      <c r="H53" s="14"/>
      <c r="J53" s="80"/>
      <c r="K53" s="502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0">
        <f t="shared" si="0"/>
        <v>0</v>
      </c>
      <c r="H54" s="14"/>
      <c r="J54" s="80"/>
      <c r="K54" s="503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0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0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0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0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0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0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56" t="s">
        <v>69</v>
      </c>
      <c r="F61" s="282">
        <f>350165.82+28504.88</f>
        <v>378670.7</v>
      </c>
      <c r="G61" s="260">
        <f t="shared" si="0"/>
        <v>0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>
        <v>42165</v>
      </c>
      <c r="F62" s="283">
        <v>13923.4</v>
      </c>
      <c r="G62" s="260">
        <f t="shared" si="0"/>
        <v>0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>
        <v>42165</v>
      </c>
      <c r="F63" s="283">
        <v>25724.400000000001</v>
      </c>
      <c r="G63" s="260">
        <f t="shared" si="0"/>
        <v>0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>
        <v>42165</v>
      </c>
      <c r="F64" s="284">
        <v>35079.65</v>
      </c>
      <c r="G64" s="260">
        <f t="shared" si="0"/>
        <v>0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>
        <v>42165</v>
      </c>
      <c r="F65" s="283">
        <v>23361.8</v>
      </c>
      <c r="G65" s="260">
        <f t="shared" si="0"/>
        <v>0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>
        <v>42165</v>
      </c>
      <c r="F66" s="283">
        <v>9490.5</v>
      </c>
      <c r="G66" s="260">
        <f t="shared" si="0"/>
        <v>0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>
        <v>42165</v>
      </c>
      <c r="F67" s="283">
        <v>51426.9</v>
      </c>
      <c r="G67" s="260">
        <f t="shared" ref="G67:G118" si="1">D67-F67</f>
        <v>0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>
        <v>42165</v>
      </c>
      <c r="F68" s="283">
        <v>4812</v>
      </c>
      <c r="G68" s="260">
        <f t="shared" si="1"/>
        <v>0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>
        <v>42165</v>
      </c>
      <c r="F69" s="283">
        <v>113047.3</v>
      </c>
      <c r="G69" s="260">
        <f t="shared" si="1"/>
        <v>0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>
        <v>42165</v>
      </c>
      <c r="F70" s="283">
        <v>19909.5</v>
      </c>
      <c r="G70" s="260">
        <f t="shared" si="1"/>
        <v>0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>
        <v>42165</v>
      </c>
      <c r="F71" s="283">
        <v>6260.6</v>
      </c>
      <c r="G71" s="260">
        <f t="shared" si="1"/>
        <v>0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>
        <v>42165</v>
      </c>
      <c r="F72" s="283">
        <v>76168</v>
      </c>
      <c r="G72" s="260">
        <f t="shared" si="1"/>
        <v>0</v>
      </c>
      <c r="H72" s="7"/>
      <c r="J72" s="80"/>
      <c r="K72" s="65"/>
      <c r="L72" s="134"/>
      <c r="M72" s="163"/>
      <c r="N72" s="231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6">
        <v>42165</v>
      </c>
      <c r="F73" s="283">
        <v>84796.800000000003</v>
      </c>
      <c r="G73" s="260">
        <f t="shared" si="1"/>
        <v>0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>
        <v>42165</v>
      </c>
      <c r="F74" s="284">
        <v>1313</v>
      </c>
      <c r="G74" s="260">
        <f t="shared" si="1"/>
        <v>0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>
        <v>42165</v>
      </c>
      <c r="F75" s="284">
        <v>5508</v>
      </c>
      <c r="G75" s="260">
        <f t="shared" si="1"/>
        <v>0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>
        <v>42165</v>
      </c>
      <c r="F76" s="283">
        <v>6868.5</v>
      </c>
      <c r="G76" s="260">
        <f t="shared" si="1"/>
        <v>0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6">
        <v>42165</v>
      </c>
      <c r="F77" s="283">
        <v>81782.2</v>
      </c>
      <c r="G77" s="260">
        <f t="shared" si="1"/>
        <v>0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6">
        <v>42165</v>
      </c>
      <c r="F78" s="283">
        <v>8002</v>
      </c>
      <c r="G78" s="260">
        <f t="shared" si="1"/>
        <v>0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6">
        <v>42165</v>
      </c>
      <c r="F79" s="283">
        <v>237925.82</v>
      </c>
      <c r="G79" s="260">
        <f t="shared" si="1"/>
        <v>0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6">
        <v>42165</v>
      </c>
      <c r="F80" s="283">
        <v>68974</v>
      </c>
      <c r="G80" s="260">
        <f t="shared" si="1"/>
        <v>0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6">
        <v>42165</v>
      </c>
      <c r="F81" s="283">
        <v>7376.4</v>
      </c>
      <c r="G81" s="260">
        <f t="shared" si="1"/>
        <v>0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6">
        <v>42165</v>
      </c>
      <c r="F82" s="283">
        <v>246805.93</v>
      </c>
      <c r="G82" s="260">
        <f t="shared" si="1"/>
        <v>0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6">
        <v>42165</v>
      </c>
      <c r="F83" s="283">
        <v>78103.600000000006</v>
      </c>
      <c r="G83" s="260">
        <f t="shared" si="1"/>
        <v>0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6">
        <v>42165</v>
      </c>
      <c r="F84" s="283">
        <v>6000</v>
      </c>
      <c r="G84" s="260">
        <f t="shared" si="1"/>
        <v>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6">
        <v>42165</v>
      </c>
      <c r="F85" s="283">
        <v>15016.05</v>
      </c>
      <c r="G85" s="260">
        <f t="shared" si="1"/>
        <v>0</v>
      </c>
      <c r="H85" s="7"/>
      <c r="J85" s="80"/>
      <c r="K85" s="65"/>
      <c r="L85" s="134"/>
      <c r="M85" s="165"/>
      <c r="N85" s="233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6">
        <v>42165</v>
      </c>
      <c r="F86" s="283">
        <v>147208.70000000001</v>
      </c>
      <c r="G86" s="260">
        <f t="shared" si="1"/>
        <v>0</v>
      </c>
      <c r="H86" s="7"/>
      <c r="J86" s="80"/>
      <c r="K86" s="65"/>
      <c r="L86" s="44"/>
      <c r="M86" s="41"/>
      <c r="N86" s="233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6">
        <v>42165</v>
      </c>
      <c r="F87" s="283">
        <v>100985.3</v>
      </c>
      <c r="G87" s="260">
        <f t="shared" si="1"/>
        <v>0</v>
      </c>
      <c r="H87" s="7"/>
      <c r="J87" s="80"/>
      <c r="K87" s="89"/>
      <c r="L87" s="92"/>
      <c r="M87" s="48"/>
      <c r="N87" s="231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6">
        <v>42165</v>
      </c>
      <c r="F88" s="283">
        <v>100893.7</v>
      </c>
      <c r="G88" s="260">
        <f t="shared" si="1"/>
        <v>0</v>
      </c>
      <c r="H88" s="7"/>
      <c r="J88" s="80"/>
      <c r="K88" s="89"/>
      <c r="L88" s="92"/>
      <c r="M88" s="48"/>
      <c r="N88" s="231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6">
        <v>42165</v>
      </c>
      <c r="F89" s="283">
        <v>17721.8</v>
      </c>
      <c r="G89" s="260">
        <f t="shared" si="1"/>
        <v>0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6">
        <v>42165</v>
      </c>
      <c r="F90" s="283">
        <v>271497.34999999998</v>
      </c>
      <c r="G90" s="260">
        <f t="shared" si="1"/>
        <v>0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6">
        <v>42165</v>
      </c>
      <c r="F91" s="283">
        <v>34906.400000000001</v>
      </c>
      <c r="G91" s="260">
        <f t="shared" si="1"/>
        <v>0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6">
        <v>42165</v>
      </c>
      <c r="F92" s="283">
        <v>9384</v>
      </c>
      <c r="G92" s="260">
        <f t="shared" si="1"/>
        <v>0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6">
        <v>42165</v>
      </c>
      <c r="F93" s="283">
        <v>28755.8</v>
      </c>
      <c r="G93" s="260">
        <f t="shared" si="1"/>
        <v>0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6">
        <v>42165</v>
      </c>
      <c r="F94" s="283">
        <v>9352.4</v>
      </c>
      <c r="G94" s="260">
        <f t="shared" si="1"/>
        <v>0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6">
        <v>42165</v>
      </c>
      <c r="F95" s="283">
        <v>1416</v>
      </c>
      <c r="G95" s="260">
        <f t="shared" si="1"/>
        <v>0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6">
        <v>42165</v>
      </c>
      <c r="F96" s="283">
        <v>67618.8</v>
      </c>
      <c r="G96" s="260">
        <f t="shared" si="1"/>
        <v>0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6" t="s">
        <v>70</v>
      </c>
      <c r="F97" s="171">
        <f>24584.26+171484.49</f>
        <v>196068.75</v>
      </c>
      <c r="G97" s="260">
        <f t="shared" si="1"/>
        <v>0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>
        <v>42173</v>
      </c>
      <c r="F98" s="294">
        <v>13574.4</v>
      </c>
      <c r="G98" s="261">
        <f t="shared" si="1"/>
        <v>0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57">
        <v>42173</v>
      </c>
      <c r="F99" s="284">
        <v>19896.8</v>
      </c>
      <c r="G99" s="261">
        <f t="shared" si="1"/>
        <v>0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57">
        <v>42173</v>
      </c>
      <c r="F100" s="284">
        <v>58520.4</v>
      </c>
      <c r="G100" s="261">
        <f t="shared" si="1"/>
        <v>0</v>
      </c>
      <c r="H100" s="162"/>
      <c r="J100" s="80"/>
      <c r="K100" s="230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49">
        <v>22322</v>
      </c>
      <c r="D101" s="215">
        <v>202131.42</v>
      </c>
      <c r="E101" s="57">
        <v>42173</v>
      </c>
      <c r="F101" s="284">
        <v>202131.42</v>
      </c>
      <c r="G101" s="261">
        <f t="shared" si="1"/>
        <v>0</v>
      </c>
      <c r="H101" s="162"/>
      <c r="J101" s="80"/>
    </row>
    <row r="102" spans="2:17" ht="15.75" x14ac:dyDescent="0.25">
      <c r="B102" s="221">
        <v>42151</v>
      </c>
      <c r="C102" s="228">
        <v>22356</v>
      </c>
      <c r="D102" s="215">
        <v>9051.6</v>
      </c>
      <c r="E102" s="57">
        <v>42173</v>
      </c>
      <c r="F102" s="284">
        <v>9051.6</v>
      </c>
      <c r="G102" s="261">
        <f t="shared" si="1"/>
        <v>0</v>
      </c>
      <c r="H102" s="162"/>
      <c r="J102" s="80"/>
    </row>
    <row r="103" spans="2:17" ht="15.75" x14ac:dyDescent="0.25">
      <c r="B103" s="221">
        <v>42151</v>
      </c>
      <c r="C103" s="228">
        <v>22423</v>
      </c>
      <c r="D103" s="215">
        <v>34758.339999999997</v>
      </c>
      <c r="E103" s="57">
        <v>42173</v>
      </c>
      <c r="F103" s="284">
        <v>34758.339999999997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42152</v>
      </c>
      <c r="C104" s="228">
        <v>22433</v>
      </c>
      <c r="D104" s="215">
        <v>62658</v>
      </c>
      <c r="E104" s="57">
        <v>42173</v>
      </c>
      <c r="F104" s="284">
        <v>62658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42152</v>
      </c>
      <c r="C105" s="249">
        <v>22463</v>
      </c>
      <c r="D105" s="215">
        <v>33576.5</v>
      </c>
      <c r="E105" s="57">
        <v>42173</v>
      </c>
      <c r="F105" s="284">
        <v>33576.5</v>
      </c>
      <c r="G105" s="261">
        <f t="shared" si="1"/>
        <v>0</v>
      </c>
      <c r="H105" s="162"/>
      <c r="J105" s="80"/>
      <c r="K105" s="500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8">
        <v>22499</v>
      </c>
      <c r="D106" s="215">
        <v>176348.1</v>
      </c>
      <c r="E106" s="57">
        <v>42173</v>
      </c>
      <c r="F106" s="284">
        <v>176348.1</v>
      </c>
      <c r="G106" s="261">
        <f t="shared" si="1"/>
        <v>0</v>
      </c>
      <c r="H106" s="162"/>
      <c r="J106" s="80"/>
      <c r="K106" s="501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8">
        <v>22533</v>
      </c>
      <c r="D107" s="215">
        <v>76880.5</v>
      </c>
      <c r="E107" s="57">
        <v>42173</v>
      </c>
      <c r="F107" s="284">
        <v>76880.5</v>
      </c>
      <c r="G107" s="261">
        <f t="shared" si="1"/>
        <v>0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8">
        <v>22537</v>
      </c>
      <c r="D108" s="215">
        <v>5661</v>
      </c>
      <c r="E108" s="57">
        <v>42173</v>
      </c>
      <c r="F108" s="284">
        <v>5661</v>
      </c>
      <c r="G108" s="261">
        <f t="shared" si="1"/>
        <v>0</v>
      </c>
      <c r="H108" s="162"/>
      <c r="J108" s="80"/>
      <c r="K108" s="168">
        <v>17829</v>
      </c>
      <c r="L108" s="138">
        <v>2250.3000000000002</v>
      </c>
      <c r="M108" s="138"/>
      <c r="N108" s="234" t="s">
        <v>45</v>
      </c>
      <c r="O108" s="235">
        <v>60000</v>
      </c>
      <c r="P108" s="236">
        <v>42119</v>
      </c>
    </row>
    <row r="109" spans="2:17" x14ac:dyDescent="0.25">
      <c r="B109" s="221">
        <v>42152</v>
      </c>
      <c r="C109" s="249">
        <v>22545</v>
      </c>
      <c r="D109" s="215">
        <v>10082.4</v>
      </c>
      <c r="E109" s="57">
        <v>42173</v>
      </c>
      <c r="F109" s="284">
        <v>10082.4</v>
      </c>
      <c r="G109" s="261">
        <f t="shared" si="1"/>
        <v>0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7">
        <v>42119</v>
      </c>
    </row>
    <row r="110" spans="2:17" ht="15.75" x14ac:dyDescent="0.25">
      <c r="B110" s="221">
        <v>42153</v>
      </c>
      <c r="C110" s="228">
        <v>22600</v>
      </c>
      <c r="D110" s="215">
        <v>3154.4</v>
      </c>
      <c r="E110" s="57">
        <v>42173</v>
      </c>
      <c r="F110" s="284">
        <v>3154.4</v>
      </c>
      <c r="G110" s="261">
        <f t="shared" si="1"/>
        <v>0</v>
      </c>
      <c r="H110" s="162"/>
      <c r="J110" s="80"/>
      <c r="K110" s="43">
        <v>18313</v>
      </c>
      <c r="L110" s="44">
        <v>285977.14</v>
      </c>
      <c r="M110" s="44"/>
      <c r="N110" s="233" t="s">
        <v>58</v>
      </c>
      <c r="O110" s="64">
        <v>680</v>
      </c>
      <c r="P110" s="237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57">
        <v>42173</v>
      </c>
      <c r="F111" s="295">
        <v>223209.2</v>
      </c>
      <c r="G111" s="261">
        <f t="shared" si="1"/>
        <v>0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7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57">
        <v>42173</v>
      </c>
      <c r="F112" s="295">
        <v>186433.9</v>
      </c>
      <c r="G112" s="261">
        <f t="shared" si="1"/>
        <v>0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7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57">
        <v>42173</v>
      </c>
      <c r="F113" s="295">
        <v>15339.8</v>
      </c>
      <c r="G113" s="262">
        <f t="shared" si="1"/>
        <v>0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7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3">
        <v>2620.46</v>
      </c>
      <c r="E114" s="57">
        <v>42173</v>
      </c>
      <c r="F114" s="296">
        <v>2620.46</v>
      </c>
      <c r="G114" s="134">
        <f t="shared" si="1"/>
        <v>0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8">
        <v>50000</v>
      </c>
      <c r="P114" s="237">
        <v>42120</v>
      </c>
    </row>
    <row r="115" spans="2:17" ht="15.75" x14ac:dyDescent="0.25">
      <c r="B115" s="221">
        <v>42154</v>
      </c>
      <c r="C115" s="224">
        <v>22762</v>
      </c>
      <c r="D115" s="253">
        <v>17805.8</v>
      </c>
      <c r="E115" s="57">
        <v>42173</v>
      </c>
      <c r="F115" s="296">
        <v>17805.8</v>
      </c>
      <c r="G115" s="134">
        <f t="shared" si="1"/>
        <v>0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7">
        <v>42120</v>
      </c>
    </row>
    <row r="116" spans="2:17" ht="15.75" x14ac:dyDescent="0.25">
      <c r="B116" s="1">
        <v>42154</v>
      </c>
      <c r="C116" s="275">
        <v>22767</v>
      </c>
      <c r="D116" s="253">
        <v>273495.59999999998</v>
      </c>
      <c r="E116" s="57">
        <v>42173</v>
      </c>
      <c r="F116" s="296">
        <v>273495.59999999998</v>
      </c>
      <c r="G116" s="134">
        <f t="shared" si="1"/>
        <v>0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7">
        <v>42120</v>
      </c>
    </row>
    <row r="117" spans="2:17" ht="15.75" x14ac:dyDescent="0.25">
      <c r="B117" s="221">
        <v>42154</v>
      </c>
      <c r="C117" s="224">
        <v>22775</v>
      </c>
      <c r="D117" s="253">
        <v>173626.76</v>
      </c>
      <c r="E117" s="57">
        <v>42173</v>
      </c>
      <c r="F117" s="296">
        <v>173626.76</v>
      </c>
      <c r="G117" s="134">
        <f t="shared" si="1"/>
        <v>0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7">
        <v>42121</v>
      </c>
    </row>
    <row r="118" spans="2:17" x14ac:dyDescent="0.25">
      <c r="B118" s="269">
        <v>42154</v>
      </c>
      <c r="C118" s="270">
        <v>22789</v>
      </c>
      <c r="D118" s="271">
        <v>8010</v>
      </c>
      <c r="E118" s="57">
        <v>42173</v>
      </c>
      <c r="F118" s="297">
        <v>8010</v>
      </c>
      <c r="G118" s="276">
        <f t="shared" si="1"/>
        <v>0</v>
      </c>
      <c r="H118" s="272"/>
      <c r="J118" s="80"/>
      <c r="K118" s="46">
        <v>18697</v>
      </c>
      <c r="L118" s="92">
        <v>28218.400000000001</v>
      </c>
      <c r="M118" s="48"/>
      <c r="N118" s="232" t="s">
        <v>45</v>
      </c>
      <c r="O118" s="64">
        <v>27000</v>
      </c>
      <c r="P118" s="237">
        <v>42121</v>
      </c>
    </row>
    <row r="119" spans="2:17" ht="19.5" customHeight="1" x14ac:dyDescent="0.25">
      <c r="B119" s="221">
        <v>42155</v>
      </c>
      <c r="C119" s="258">
        <v>22848</v>
      </c>
      <c r="D119" s="253">
        <v>13212.6</v>
      </c>
      <c r="E119" s="57">
        <v>42173</v>
      </c>
      <c r="F119" s="296">
        <v>13212.6</v>
      </c>
      <c r="G119" s="262">
        <f>D119-F119</f>
        <v>0</v>
      </c>
      <c r="H119" s="48"/>
      <c r="J119" s="80"/>
      <c r="K119" s="46">
        <v>18702</v>
      </c>
      <c r="L119" s="92">
        <v>37443.599999999999</v>
      </c>
      <c r="M119" s="48"/>
      <c r="N119" s="232" t="s">
        <v>45</v>
      </c>
      <c r="O119" s="64">
        <v>25130</v>
      </c>
      <c r="P119" s="237">
        <v>42122</v>
      </c>
      <c r="Q119" s="129">
        <v>42121</v>
      </c>
    </row>
    <row r="120" spans="2:17" ht="16.5" customHeight="1" x14ac:dyDescent="0.25">
      <c r="B120" s="1">
        <v>42155</v>
      </c>
      <c r="C120" s="273">
        <v>22857</v>
      </c>
      <c r="D120" s="274">
        <v>8408.4</v>
      </c>
      <c r="E120" s="57">
        <v>42173</v>
      </c>
      <c r="F120" s="298">
        <v>8408.4</v>
      </c>
      <c r="G120" s="134">
        <f>D120-F120</f>
        <v>0</v>
      </c>
      <c r="H120" s="48"/>
      <c r="J120" s="80"/>
      <c r="K120" s="65">
        <v>18744</v>
      </c>
      <c r="L120" s="134">
        <v>628.20000000000005</v>
      </c>
      <c r="M120" s="170"/>
      <c r="N120" s="232" t="s">
        <v>45</v>
      </c>
      <c r="O120" s="64">
        <v>35000</v>
      </c>
      <c r="P120" s="237">
        <v>42121</v>
      </c>
    </row>
    <row r="121" spans="2:17" ht="16.5" thickBot="1" x14ac:dyDescent="0.3">
      <c r="B121" s="155"/>
      <c r="C121" s="152"/>
      <c r="D121" s="265"/>
      <c r="E121" s="266"/>
      <c r="F121" s="267"/>
      <c r="G121" s="268"/>
      <c r="H121"/>
      <c r="J121" s="80"/>
      <c r="K121" s="65">
        <v>18789</v>
      </c>
      <c r="L121" s="134">
        <v>5557.83</v>
      </c>
      <c r="M121" s="162"/>
      <c r="N121" s="232">
        <v>2996843</v>
      </c>
      <c r="O121" s="64">
        <v>47000</v>
      </c>
      <c r="P121" s="237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0</v>
      </c>
      <c r="H122"/>
      <c r="J122" s="80"/>
      <c r="K122" s="43">
        <v>18797</v>
      </c>
      <c r="L122" s="44">
        <v>278366.43</v>
      </c>
      <c r="M122" s="41"/>
      <c r="N122" s="232">
        <v>2996844</v>
      </c>
      <c r="O122" s="64">
        <v>24928</v>
      </c>
      <c r="P122" s="237">
        <v>42121</v>
      </c>
    </row>
    <row r="123" spans="2:17" ht="18.75" x14ac:dyDescent="0.3">
      <c r="B123" s="504"/>
      <c r="C123" s="257"/>
      <c r="D123" s="191"/>
      <c r="E123" s="263"/>
      <c r="F123" s="264"/>
      <c r="G123" s="150"/>
      <c r="H123"/>
      <c r="J123" s="80"/>
      <c r="K123" s="43">
        <v>18798</v>
      </c>
      <c r="L123" s="44">
        <v>63272</v>
      </c>
      <c r="M123" s="41"/>
      <c r="N123" s="231" t="s">
        <v>58</v>
      </c>
      <c r="O123" s="64">
        <v>4195.25</v>
      </c>
      <c r="P123" s="237">
        <v>42118</v>
      </c>
      <c r="Q123" s="129">
        <v>42121</v>
      </c>
    </row>
    <row r="124" spans="2:17" ht="18.75" x14ac:dyDescent="0.3">
      <c r="B124" s="504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2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2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505"/>
      <c r="C126" s="250" t="s">
        <v>48</v>
      </c>
      <c r="D126" s="251"/>
      <c r="E126" s="35"/>
      <c r="F126" s="256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503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3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7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7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2" t="s">
        <v>45</v>
      </c>
      <c r="O139" s="64">
        <v>6250</v>
      </c>
      <c r="P139" s="237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2" t="s">
        <v>45</v>
      </c>
      <c r="O140" s="64">
        <v>2726</v>
      </c>
      <c r="P140" s="237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2">
        <v>2722502</v>
      </c>
      <c r="O142" s="64">
        <v>20957</v>
      </c>
      <c r="P142" s="237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2">
        <v>2996849</v>
      </c>
      <c r="O143" s="64">
        <v>50000</v>
      </c>
      <c r="P143" s="237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1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2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2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3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3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1">
        <v>19612</v>
      </c>
      <c r="L151" s="157">
        <v>4246.6000000000004</v>
      </c>
      <c r="M151" s="157"/>
      <c r="N151" s="242" t="s">
        <v>59</v>
      </c>
      <c r="O151" s="243">
        <f>O100</f>
        <v>1563578.6800000002</v>
      </c>
      <c r="P151" s="244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49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5" t="s">
        <v>60</v>
      </c>
      <c r="L156" s="246">
        <f>SUM(L108:L155)</f>
        <v>3232570.629999999</v>
      </c>
      <c r="M156" s="85"/>
      <c r="N156" s="239" t="s">
        <v>60</v>
      </c>
      <c r="O156" s="240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502"/>
      <c r="L159" s="53" t="s">
        <v>24</v>
      </c>
      <c r="M159" s="22"/>
      <c r="N159" s="35"/>
      <c r="O159" s="248">
        <v>42151</v>
      </c>
      <c r="P159" s="36"/>
    </row>
    <row r="160" spans="2:17" ht="16.5" thickBot="1" x14ac:dyDescent="0.3">
      <c r="B160" s="89"/>
      <c r="C160" s="92"/>
      <c r="D160" s="48"/>
      <c r="E160" s="232" t="s">
        <v>58</v>
      </c>
      <c r="F160" s="64">
        <v>768</v>
      </c>
      <c r="G160" s="47">
        <v>42136</v>
      </c>
      <c r="H160" s="129">
        <v>42137</v>
      </c>
      <c r="J160" s="80"/>
      <c r="K160" s="503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2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2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2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3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3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1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2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4" t="s">
        <v>60</v>
      </c>
      <c r="F180" s="255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3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49">
        <v>20481</v>
      </c>
      <c r="L188" s="134">
        <v>58509.46</v>
      </c>
      <c r="M188" s="167" t="s">
        <v>53</v>
      </c>
      <c r="N188" s="233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3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2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2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2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2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7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R241"/>
  <sheetViews>
    <sheetView topLeftCell="A109" workbookViewId="0">
      <selection activeCell="E122" sqref="E122"/>
    </sheetView>
  </sheetViews>
  <sheetFormatPr baseColWidth="10" defaultRowHeight="15" x14ac:dyDescent="0.25"/>
  <cols>
    <col min="2" max="2" width="12.28515625" bestFit="1" customWidth="1"/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3" max="13" width="16.7109375" customWidth="1"/>
    <col min="16" max="16" width="16.42578125" customWidth="1"/>
    <col min="17" max="17" width="11.140625" customWidth="1"/>
  </cols>
  <sheetData>
    <row r="1" spans="2:18" ht="19.5" thickBot="1" x14ac:dyDescent="0.35">
      <c r="D1" s="212" t="s">
        <v>67</v>
      </c>
      <c r="J1"/>
      <c r="L1" s="277"/>
      <c r="M1" s="53" t="s">
        <v>24</v>
      </c>
      <c r="N1" s="22"/>
      <c r="O1" s="35"/>
      <c r="P1" s="278">
        <v>42165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42156</v>
      </c>
      <c r="C3" s="2">
        <v>22871</v>
      </c>
      <c r="D3" s="214">
        <v>134052.1</v>
      </c>
      <c r="E3" s="4">
        <v>42173</v>
      </c>
      <c r="F3" s="11">
        <v>134052.1</v>
      </c>
      <c r="G3" s="259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42156</v>
      </c>
      <c r="C4" s="2">
        <v>22943</v>
      </c>
      <c r="D4" s="214">
        <v>140815.98000000001</v>
      </c>
      <c r="E4" s="4">
        <v>42173</v>
      </c>
      <c r="F4" s="11">
        <v>140815.98000000001</v>
      </c>
      <c r="G4" s="259">
        <f t="shared" si="0"/>
        <v>0</v>
      </c>
      <c r="H4" s="7"/>
      <c r="J4"/>
      <c r="L4" s="168">
        <v>21316</v>
      </c>
      <c r="M4" s="138">
        <v>28504.880000000001</v>
      </c>
      <c r="N4" s="138"/>
      <c r="O4" s="109">
        <v>2720622</v>
      </c>
      <c r="P4" s="69">
        <v>30621</v>
      </c>
      <c r="Q4" s="70">
        <v>42140</v>
      </c>
    </row>
    <row r="5" spans="2:18" ht="15.75" x14ac:dyDescent="0.25">
      <c r="B5" s="1">
        <v>42156</v>
      </c>
      <c r="C5" s="2">
        <v>22944</v>
      </c>
      <c r="D5" s="214">
        <v>9806.7999999999993</v>
      </c>
      <c r="E5" s="4">
        <v>42173</v>
      </c>
      <c r="F5" s="11">
        <v>9806.7999999999993</v>
      </c>
      <c r="G5" s="259">
        <f t="shared" si="0"/>
        <v>0</v>
      </c>
      <c r="H5" s="7"/>
      <c r="J5"/>
      <c r="L5" s="2">
        <v>21318</v>
      </c>
      <c r="M5" s="214">
        <v>13923.4</v>
      </c>
      <c r="N5" s="44"/>
      <c r="O5" s="108">
        <v>2996865</v>
      </c>
      <c r="P5" s="59">
        <v>91000</v>
      </c>
      <c r="Q5" s="42">
        <v>42140</v>
      </c>
    </row>
    <row r="6" spans="2:18" ht="15.75" x14ac:dyDescent="0.25">
      <c r="B6" s="1">
        <v>42157</v>
      </c>
      <c r="C6" s="2">
        <v>22978</v>
      </c>
      <c r="D6" s="214">
        <v>5684.6</v>
      </c>
      <c r="E6" s="4">
        <v>42173</v>
      </c>
      <c r="F6" s="11">
        <v>5684.6</v>
      </c>
      <c r="G6" s="259">
        <f t="shared" si="0"/>
        <v>0</v>
      </c>
      <c r="H6" s="18"/>
      <c r="J6"/>
      <c r="L6" s="2">
        <v>21383</v>
      </c>
      <c r="M6" s="214">
        <v>25724.400000000001</v>
      </c>
      <c r="N6" s="44"/>
      <c r="O6" s="108">
        <v>2720621</v>
      </c>
      <c r="P6" s="59">
        <v>100000</v>
      </c>
      <c r="Q6" s="42">
        <v>42140</v>
      </c>
    </row>
    <row r="7" spans="2:18" ht="15.75" x14ac:dyDescent="0.25">
      <c r="B7" s="1">
        <v>42157</v>
      </c>
      <c r="C7" s="2">
        <v>23018</v>
      </c>
      <c r="D7" s="214">
        <v>94099.5</v>
      </c>
      <c r="E7" s="4" t="s">
        <v>72</v>
      </c>
      <c r="F7" s="11">
        <f>16761.93+77337.57</f>
        <v>94099.5</v>
      </c>
      <c r="G7" s="260">
        <f t="shared" si="0"/>
        <v>0</v>
      </c>
      <c r="H7" s="18"/>
      <c r="J7"/>
      <c r="L7" s="2">
        <v>21394</v>
      </c>
      <c r="M7" s="215">
        <v>35079.65</v>
      </c>
      <c r="N7" s="167"/>
      <c r="O7" s="108" t="s">
        <v>40</v>
      </c>
      <c r="P7" s="59">
        <v>25810.5</v>
      </c>
      <c r="Q7" s="42">
        <v>42142</v>
      </c>
      <c r="R7" s="129">
        <v>42141</v>
      </c>
    </row>
    <row r="8" spans="2:18" ht="15.75" x14ac:dyDescent="0.25">
      <c r="B8" s="1">
        <v>42157</v>
      </c>
      <c r="C8" s="2">
        <v>23035</v>
      </c>
      <c r="D8" s="214">
        <v>3456</v>
      </c>
      <c r="E8" s="4">
        <v>42177</v>
      </c>
      <c r="F8" s="214">
        <v>3456</v>
      </c>
      <c r="G8" s="260">
        <f t="shared" si="0"/>
        <v>0</v>
      </c>
      <c r="H8" s="18"/>
      <c r="J8"/>
      <c r="L8" s="2">
        <v>21412</v>
      </c>
      <c r="M8" s="214">
        <v>23361.8</v>
      </c>
      <c r="N8" s="44"/>
      <c r="O8" s="108">
        <v>2720627</v>
      </c>
      <c r="P8" s="59">
        <v>65000</v>
      </c>
      <c r="Q8" s="42">
        <v>42141</v>
      </c>
    </row>
    <row r="9" spans="2:18" ht="15.75" x14ac:dyDescent="0.25">
      <c r="B9" s="1">
        <v>42157</v>
      </c>
      <c r="C9" s="2">
        <v>23054</v>
      </c>
      <c r="D9" s="214">
        <v>86144.33</v>
      </c>
      <c r="E9" s="4">
        <v>42177</v>
      </c>
      <c r="F9" s="214">
        <v>86144.33</v>
      </c>
      <c r="G9" s="260">
        <f t="shared" si="0"/>
        <v>0</v>
      </c>
      <c r="H9" s="7"/>
      <c r="J9"/>
      <c r="L9" s="2">
        <v>21480</v>
      </c>
      <c r="M9" s="214">
        <v>9490.5</v>
      </c>
      <c r="N9" s="60"/>
      <c r="O9" s="108">
        <v>2720623</v>
      </c>
      <c r="P9" s="59">
        <v>75000</v>
      </c>
      <c r="Q9" s="42">
        <v>42141</v>
      </c>
    </row>
    <row r="10" spans="2:18" ht="15.75" x14ac:dyDescent="0.25">
      <c r="B10" s="1">
        <v>42158</v>
      </c>
      <c r="C10" s="2">
        <v>23093</v>
      </c>
      <c r="D10" s="214">
        <v>5860.8</v>
      </c>
      <c r="E10" s="4">
        <v>42177</v>
      </c>
      <c r="F10" s="214">
        <v>5860.8</v>
      </c>
      <c r="G10" s="260">
        <f t="shared" si="0"/>
        <v>0</v>
      </c>
      <c r="H10" s="7"/>
      <c r="J10"/>
      <c r="L10" s="2">
        <v>21524</v>
      </c>
      <c r="M10" s="214">
        <v>51426.9</v>
      </c>
      <c r="N10" s="44"/>
      <c r="O10" s="204">
        <v>2720626</v>
      </c>
      <c r="P10" s="61">
        <v>77000</v>
      </c>
      <c r="Q10" s="42">
        <v>42141</v>
      </c>
    </row>
    <row r="11" spans="2:18" ht="15.75" x14ac:dyDescent="0.25">
      <c r="B11" s="1">
        <v>42158</v>
      </c>
      <c r="C11" s="2">
        <v>23099</v>
      </c>
      <c r="D11" s="214">
        <v>43925.4</v>
      </c>
      <c r="E11" s="4">
        <v>42177</v>
      </c>
      <c r="F11" s="214">
        <v>43925.4</v>
      </c>
      <c r="G11" s="260">
        <f t="shared" si="0"/>
        <v>0</v>
      </c>
      <c r="H11" s="7"/>
      <c r="J11"/>
      <c r="L11" s="2">
        <v>21527</v>
      </c>
      <c r="M11" s="214">
        <v>4812</v>
      </c>
      <c r="N11" s="41"/>
      <c r="O11" s="108" t="s">
        <v>40</v>
      </c>
      <c r="P11" s="59">
        <v>57000</v>
      </c>
      <c r="Q11" s="42">
        <v>42142</v>
      </c>
    </row>
    <row r="12" spans="2:18" ht="15.75" x14ac:dyDescent="0.25">
      <c r="B12" s="1">
        <v>42158</v>
      </c>
      <c r="C12" s="2">
        <v>23144</v>
      </c>
      <c r="D12" s="214">
        <v>229872.573</v>
      </c>
      <c r="E12" s="4">
        <v>42177</v>
      </c>
      <c r="F12" s="214">
        <v>229872.573</v>
      </c>
      <c r="G12" s="260">
        <f t="shared" si="0"/>
        <v>0</v>
      </c>
      <c r="H12" s="7"/>
      <c r="J12"/>
      <c r="L12" s="2">
        <v>21531</v>
      </c>
      <c r="M12" s="214">
        <v>113047.3</v>
      </c>
      <c r="N12" s="48"/>
      <c r="O12" s="108" t="s">
        <v>40</v>
      </c>
      <c r="P12" s="59">
        <v>28942</v>
      </c>
      <c r="Q12" s="42">
        <v>42143</v>
      </c>
      <c r="R12" s="129">
        <v>42142</v>
      </c>
    </row>
    <row r="13" spans="2:18" x14ac:dyDescent="0.25">
      <c r="B13" s="1">
        <v>42158</v>
      </c>
      <c r="C13" s="2">
        <v>23147</v>
      </c>
      <c r="D13" s="214">
        <v>61530</v>
      </c>
      <c r="E13" s="4">
        <v>42177</v>
      </c>
      <c r="F13" s="214">
        <v>61530</v>
      </c>
      <c r="G13" s="260">
        <f t="shared" si="0"/>
        <v>0</v>
      </c>
      <c r="H13" s="7"/>
      <c r="J13"/>
      <c r="L13" s="2">
        <v>21588</v>
      </c>
      <c r="M13" s="214">
        <v>19909.5</v>
      </c>
      <c r="N13" s="169"/>
      <c r="O13" s="161" t="s">
        <v>40</v>
      </c>
      <c r="P13" s="64">
        <v>30000</v>
      </c>
      <c r="Q13" s="47">
        <v>42142</v>
      </c>
    </row>
    <row r="14" spans="2:18" x14ac:dyDescent="0.25">
      <c r="B14" s="1">
        <v>42159</v>
      </c>
      <c r="C14" s="2">
        <v>23179</v>
      </c>
      <c r="D14" s="214">
        <v>133426.4</v>
      </c>
      <c r="E14" s="4">
        <v>42177</v>
      </c>
      <c r="F14" s="214">
        <v>133426.4</v>
      </c>
      <c r="G14" s="260">
        <f t="shared" si="0"/>
        <v>0</v>
      </c>
      <c r="H14" s="7"/>
      <c r="J14"/>
      <c r="L14" s="2">
        <v>21589</v>
      </c>
      <c r="M14" s="214">
        <v>6260.6</v>
      </c>
      <c r="N14" s="48"/>
      <c r="O14" s="89" t="s">
        <v>40</v>
      </c>
      <c r="P14" s="64">
        <v>90000</v>
      </c>
      <c r="Q14" s="47">
        <v>42142</v>
      </c>
    </row>
    <row r="15" spans="2:18" x14ac:dyDescent="0.25">
      <c r="B15" s="1">
        <v>42159</v>
      </c>
      <c r="C15" s="2">
        <v>23210</v>
      </c>
      <c r="D15" s="214">
        <v>1962.1</v>
      </c>
      <c r="E15" s="4">
        <v>42177</v>
      </c>
      <c r="F15" s="214">
        <v>1962.1</v>
      </c>
      <c r="G15" s="260">
        <f t="shared" si="0"/>
        <v>0</v>
      </c>
      <c r="H15" s="7"/>
      <c r="J15"/>
      <c r="L15" s="2">
        <v>21604</v>
      </c>
      <c r="M15" s="214">
        <v>76168</v>
      </c>
      <c r="N15" s="48"/>
      <c r="O15" s="89">
        <v>2720624</v>
      </c>
      <c r="P15" s="64">
        <v>77000</v>
      </c>
      <c r="Q15" s="47">
        <v>42142</v>
      </c>
    </row>
    <row r="16" spans="2:18" x14ac:dyDescent="0.25">
      <c r="B16" s="1">
        <v>42159</v>
      </c>
      <c r="C16" s="2">
        <v>23243</v>
      </c>
      <c r="D16" s="214">
        <v>191709.12</v>
      </c>
      <c r="E16" s="4">
        <v>42177</v>
      </c>
      <c r="F16" s="214">
        <v>191709.12</v>
      </c>
      <c r="G16" s="260">
        <f t="shared" si="0"/>
        <v>0</v>
      </c>
      <c r="H16" s="7"/>
      <c r="J16"/>
      <c r="L16" s="2">
        <v>21605</v>
      </c>
      <c r="M16" s="214">
        <v>84796.800000000003</v>
      </c>
      <c r="N16" s="170"/>
      <c r="O16" s="279" t="s">
        <v>58</v>
      </c>
      <c r="P16" s="64">
        <v>7626.06</v>
      </c>
      <c r="Q16" s="47">
        <v>42139</v>
      </c>
      <c r="R16" s="129">
        <v>42142</v>
      </c>
    </row>
    <row r="17" spans="2:18" x14ac:dyDescent="0.25">
      <c r="B17" s="1">
        <v>42160</v>
      </c>
      <c r="C17" s="2">
        <v>23300</v>
      </c>
      <c r="D17" s="214">
        <v>3181.4</v>
      </c>
      <c r="E17" s="4">
        <v>42177</v>
      </c>
      <c r="F17" s="214">
        <v>3181.4</v>
      </c>
      <c r="G17" s="260">
        <f t="shared" si="0"/>
        <v>0</v>
      </c>
      <c r="H17" s="7"/>
      <c r="J17"/>
      <c r="L17" s="2">
        <v>21607</v>
      </c>
      <c r="M17" s="215">
        <v>1313</v>
      </c>
      <c r="N17" s="162"/>
      <c r="O17" s="89" t="s">
        <v>40</v>
      </c>
      <c r="P17" s="64">
        <v>65000</v>
      </c>
      <c r="Q17" s="47">
        <v>42143</v>
      </c>
    </row>
    <row r="18" spans="2:18" ht="15.75" x14ac:dyDescent="0.25">
      <c r="B18" s="1">
        <v>42160</v>
      </c>
      <c r="C18" s="2">
        <v>23307</v>
      </c>
      <c r="D18" s="214">
        <v>129004.2</v>
      </c>
      <c r="E18" s="4">
        <v>42177</v>
      </c>
      <c r="F18" s="214">
        <v>129004.2</v>
      </c>
      <c r="G18" s="260">
        <f t="shared" si="0"/>
        <v>0</v>
      </c>
      <c r="H18" s="7"/>
      <c r="J18"/>
      <c r="L18" s="2">
        <v>21609</v>
      </c>
      <c r="M18" s="215">
        <v>5508</v>
      </c>
      <c r="N18" s="41"/>
      <c r="O18" s="89" t="s">
        <v>40</v>
      </c>
      <c r="P18" s="64">
        <v>60000</v>
      </c>
      <c r="Q18" s="47">
        <v>42143</v>
      </c>
    </row>
    <row r="19" spans="2:18" ht="15.75" x14ac:dyDescent="0.25">
      <c r="B19" s="1">
        <v>42160</v>
      </c>
      <c r="C19" s="2">
        <v>23321</v>
      </c>
      <c r="D19" s="214">
        <v>5382</v>
      </c>
      <c r="E19" s="4">
        <v>42177</v>
      </c>
      <c r="F19" s="214">
        <v>5382</v>
      </c>
      <c r="G19" s="260">
        <f t="shared" si="0"/>
        <v>0</v>
      </c>
      <c r="H19" s="7"/>
      <c r="J19"/>
      <c r="L19" s="2">
        <v>21678</v>
      </c>
      <c r="M19" s="214">
        <v>6868.5</v>
      </c>
      <c r="N19" s="41"/>
      <c r="O19" s="89" t="s">
        <v>40</v>
      </c>
      <c r="P19" s="64">
        <v>71100</v>
      </c>
      <c r="Q19" s="47">
        <v>42142</v>
      </c>
      <c r="R19" s="129">
        <v>42143</v>
      </c>
    </row>
    <row r="20" spans="2:18" ht="18.75" x14ac:dyDescent="0.3">
      <c r="B20" s="1">
        <v>42160</v>
      </c>
      <c r="C20" s="2">
        <v>23345</v>
      </c>
      <c r="D20" s="214">
        <v>141487.87</v>
      </c>
      <c r="E20" s="4">
        <v>42177</v>
      </c>
      <c r="F20" s="214">
        <v>141487.87</v>
      </c>
      <c r="G20" s="260">
        <f t="shared" si="0"/>
        <v>0</v>
      </c>
      <c r="H20" s="7"/>
      <c r="J20" s="80"/>
      <c r="L20" s="2">
        <v>21705</v>
      </c>
      <c r="M20" s="214">
        <v>81782.2</v>
      </c>
      <c r="N20" s="163"/>
      <c r="O20" s="89" t="s">
        <v>40</v>
      </c>
      <c r="P20" s="44">
        <v>519</v>
      </c>
      <c r="Q20" s="164">
        <v>42143</v>
      </c>
    </row>
    <row r="21" spans="2:18" ht="15.75" x14ac:dyDescent="0.25">
      <c r="B21" s="1">
        <v>42161</v>
      </c>
      <c r="C21" s="2">
        <v>23352</v>
      </c>
      <c r="D21" s="214">
        <v>10143</v>
      </c>
      <c r="E21" s="4">
        <v>42177</v>
      </c>
      <c r="F21" s="214">
        <v>10143</v>
      </c>
      <c r="G21" s="260">
        <f t="shared" si="0"/>
        <v>0</v>
      </c>
      <c r="H21" s="7"/>
      <c r="J21" s="80"/>
      <c r="L21" s="2">
        <v>21707</v>
      </c>
      <c r="M21" s="214">
        <v>8002</v>
      </c>
      <c r="N21" s="41"/>
      <c r="O21" s="89" t="s">
        <v>40</v>
      </c>
      <c r="P21" s="59">
        <v>31250</v>
      </c>
      <c r="Q21" s="166">
        <v>42144</v>
      </c>
      <c r="R21" s="129">
        <v>42143</v>
      </c>
    </row>
    <row r="22" spans="2:18" ht="15.75" x14ac:dyDescent="0.25">
      <c r="B22" s="1">
        <v>42161</v>
      </c>
      <c r="C22" s="2">
        <v>23404</v>
      </c>
      <c r="D22" s="214">
        <v>171380.2</v>
      </c>
      <c r="E22" s="4">
        <v>42177</v>
      </c>
      <c r="F22" s="214">
        <v>171380.2</v>
      </c>
      <c r="G22" s="260">
        <f t="shared" si="0"/>
        <v>0</v>
      </c>
      <c r="H22" s="7"/>
      <c r="J22" s="80"/>
      <c r="L22" s="2">
        <v>21711</v>
      </c>
      <c r="M22" s="214">
        <v>237925.82</v>
      </c>
      <c r="N22" s="165"/>
      <c r="O22" s="108">
        <v>2996851</v>
      </c>
      <c r="P22" s="59">
        <v>42500</v>
      </c>
      <c r="Q22" s="166">
        <v>42143</v>
      </c>
    </row>
    <row r="23" spans="2:18" ht="15.75" x14ac:dyDescent="0.25">
      <c r="B23" s="1">
        <v>42161</v>
      </c>
      <c r="C23" s="2">
        <v>23447</v>
      </c>
      <c r="D23" s="214">
        <v>249250.15</v>
      </c>
      <c r="E23" s="4">
        <v>42177</v>
      </c>
      <c r="F23" s="214">
        <v>249250.15</v>
      </c>
      <c r="G23" s="260">
        <f t="shared" si="0"/>
        <v>0</v>
      </c>
      <c r="H23" s="7"/>
      <c r="J23" s="80"/>
      <c r="L23" s="2">
        <v>21724</v>
      </c>
      <c r="M23" s="214">
        <v>68974</v>
      </c>
      <c r="N23" s="165"/>
      <c r="O23" s="108" t="s">
        <v>40</v>
      </c>
      <c r="P23" s="59">
        <v>31387</v>
      </c>
      <c r="Q23" s="166">
        <v>42145</v>
      </c>
      <c r="R23" s="129">
        <v>42144</v>
      </c>
    </row>
    <row r="24" spans="2:18" ht="15.75" x14ac:dyDescent="0.25">
      <c r="B24" s="1">
        <v>42161</v>
      </c>
      <c r="C24" s="2">
        <v>23450</v>
      </c>
      <c r="D24" s="214">
        <v>106168.3</v>
      </c>
      <c r="E24" s="4">
        <v>42177</v>
      </c>
      <c r="F24" s="214">
        <v>106168.3</v>
      </c>
      <c r="G24" s="260">
        <f t="shared" si="0"/>
        <v>0</v>
      </c>
      <c r="H24" s="7"/>
      <c r="J24" s="80"/>
      <c r="L24" s="2">
        <v>21773</v>
      </c>
      <c r="M24" s="214">
        <v>7376.4</v>
      </c>
      <c r="N24" s="41"/>
      <c r="O24" s="108" t="s">
        <v>40</v>
      </c>
      <c r="P24" s="59">
        <v>65000</v>
      </c>
      <c r="Q24" s="166">
        <v>42144</v>
      </c>
    </row>
    <row r="25" spans="2:18" ht="15.75" x14ac:dyDescent="0.25">
      <c r="B25" s="1">
        <v>42161</v>
      </c>
      <c r="C25" s="2">
        <v>23451</v>
      </c>
      <c r="D25" s="214">
        <v>4653.6000000000004</v>
      </c>
      <c r="E25" s="4">
        <v>42177</v>
      </c>
      <c r="F25" s="214">
        <v>4653.6000000000004</v>
      </c>
      <c r="G25" s="260">
        <f t="shared" si="0"/>
        <v>0</v>
      </c>
      <c r="H25" s="7"/>
      <c r="J25" s="80"/>
      <c r="L25" s="2">
        <v>21795</v>
      </c>
      <c r="M25" s="214">
        <v>246805.93</v>
      </c>
      <c r="N25" s="48"/>
      <c r="O25" s="108">
        <v>2996852</v>
      </c>
      <c r="P25" s="59">
        <v>58000</v>
      </c>
      <c r="Q25" s="166">
        <v>42144</v>
      </c>
    </row>
    <row r="26" spans="2:18" ht="15.75" x14ac:dyDescent="0.25">
      <c r="B26" s="1">
        <v>42162</v>
      </c>
      <c r="C26" s="2">
        <v>23474</v>
      </c>
      <c r="D26" s="214">
        <v>5301.8</v>
      </c>
      <c r="E26" s="4">
        <v>42177</v>
      </c>
      <c r="F26" s="214">
        <v>5301.8</v>
      </c>
      <c r="G26" s="260">
        <f t="shared" si="0"/>
        <v>0</v>
      </c>
      <c r="H26" s="7"/>
      <c r="J26" s="80"/>
      <c r="L26" s="2">
        <v>21797</v>
      </c>
      <c r="M26" s="214">
        <v>78103.600000000006</v>
      </c>
      <c r="N26" s="48"/>
      <c r="O26" s="108">
        <v>2720540</v>
      </c>
      <c r="P26" s="59">
        <v>130000</v>
      </c>
      <c r="Q26" s="166">
        <v>42144</v>
      </c>
    </row>
    <row r="27" spans="2:18" ht="15.75" x14ac:dyDescent="0.25">
      <c r="B27" s="1">
        <v>42162</v>
      </c>
      <c r="C27" s="2">
        <v>23505</v>
      </c>
      <c r="D27" s="214">
        <v>53753.3</v>
      </c>
      <c r="E27" s="4">
        <v>42177</v>
      </c>
      <c r="F27" s="214">
        <v>53753.3</v>
      </c>
      <c r="G27" s="260">
        <f t="shared" si="0"/>
        <v>0</v>
      </c>
      <c r="H27" s="7"/>
      <c r="J27" s="80"/>
      <c r="L27" s="2">
        <v>21827</v>
      </c>
      <c r="M27" s="214">
        <v>6000</v>
      </c>
      <c r="N27" s="41"/>
      <c r="O27" s="281" t="s">
        <v>58</v>
      </c>
      <c r="P27" s="59">
        <v>15502</v>
      </c>
      <c r="Q27" s="166">
        <v>42144</v>
      </c>
    </row>
    <row r="28" spans="2:18" ht="15.75" x14ac:dyDescent="0.25">
      <c r="B28" s="1">
        <v>42163</v>
      </c>
      <c r="C28" s="2">
        <v>23560</v>
      </c>
      <c r="D28" s="214">
        <v>224748.6</v>
      </c>
      <c r="E28" s="4">
        <v>42177</v>
      </c>
      <c r="F28" s="214">
        <v>224748.6</v>
      </c>
      <c r="G28" s="260">
        <f t="shared" si="0"/>
        <v>0</v>
      </c>
      <c r="H28" s="7"/>
      <c r="J28" s="80"/>
      <c r="L28" s="2">
        <v>21889</v>
      </c>
      <c r="M28" s="214">
        <v>15016.05</v>
      </c>
      <c r="N28" s="41"/>
      <c r="O28" s="281" t="s">
        <v>58</v>
      </c>
      <c r="P28" s="64">
        <v>1522.12</v>
      </c>
      <c r="Q28" s="47">
        <v>42144</v>
      </c>
    </row>
    <row r="29" spans="2:18" ht="15.75" x14ac:dyDescent="0.25">
      <c r="B29" s="1">
        <v>42163</v>
      </c>
      <c r="C29" s="2">
        <v>23561</v>
      </c>
      <c r="D29" s="214">
        <v>36792.400000000001</v>
      </c>
      <c r="E29" s="4">
        <v>42177</v>
      </c>
      <c r="F29" s="214">
        <v>36792.400000000001</v>
      </c>
      <c r="G29" s="260">
        <f t="shared" si="0"/>
        <v>0</v>
      </c>
      <c r="H29" s="7"/>
      <c r="J29" s="80"/>
      <c r="L29" s="2">
        <v>21932</v>
      </c>
      <c r="M29" s="214">
        <v>147208.70000000001</v>
      </c>
      <c r="N29" s="44"/>
      <c r="O29" s="108" t="s">
        <v>40</v>
      </c>
      <c r="P29" s="64">
        <v>70000</v>
      </c>
      <c r="Q29" s="47">
        <v>42145</v>
      </c>
    </row>
    <row r="30" spans="2:18" ht="15.75" x14ac:dyDescent="0.25">
      <c r="B30" s="1">
        <v>42164</v>
      </c>
      <c r="C30" s="2">
        <v>23650</v>
      </c>
      <c r="D30" s="214">
        <v>48077.599999999999</v>
      </c>
      <c r="E30" s="4">
        <v>42177</v>
      </c>
      <c r="F30" s="214">
        <v>48077.599999999999</v>
      </c>
      <c r="G30" s="260">
        <f t="shared" si="0"/>
        <v>0</v>
      </c>
      <c r="H30" s="14"/>
      <c r="J30" s="80"/>
      <c r="L30" s="2">
        <v>21933</v>
      </c>
      <c r="M30" s="214">
        <v>100985.3</v>
      </c>
      <c r="N30" s="165"/>
      <c r="O30" s="108" t="s">
        <v>40</v>
      </c>
      <c r="P30" s="64">
        <v>40000</v>
      </c>
      <c r="Q30" s="166">
        <v>42145</v>
      </c>
    </row>
    <row r="31" spans="2:18" ht="15.75" x14ac:dyDescent="0.25">
      <c r="B31" s="1">
        <v>42164</v>
      </c>
      <c r="C31" s="2">
        <v>23693</v>
      </c>
      <c r="D31" s="215">
        <v>69334.399999999994</v>
      </c>
      <c r="E31" s="4" t="s">
        <v>73</v>
      </c>
      <c r="F31" s="214">
        <f>16067.37+53267.03</f>
        <v>69334.399999999994</v>
      </c>
      <c r="G31" s="260">
        <f t="shared" si="0"/>
        <v>0</v>
      </c>
      <c r="H31" s="14"/>
      <c r="J31" s="80"/>
      <c r="L31" s="2">
        <v>21953</v>
      </c>
      <c r="M31" s="214">
        <v>100893.7</v>
      </c>
      <c r="N31" s="165"/>
      <c r="O31" s="108" t="s">
        <v>40</v>
      </c>
      <c r="P31" s="64">
        <v>28693</v>
      </c>
      <c r="Q31" s="164">
        <v>42145</v>
      </c>
    </row>
    <row r="32" spans="2:18" ht="15.75" x14ac:dyDescent="0.25">
      <c r="B32" s="1">
        <v>42164</v>
      </c>
      <c r="C32" s="2">
        <v>23706</v>
      </c>
      <c r="D32" s="214">
        <v>215950.18</v>
      </c>
      <c r="E32" s="4">
        <v>42179</v>
      </c>
      <c r="F32" s="214">
        <v>215950.18</v>
      </c>
      <c r="G32" s="260">
        <f t="shared" si="0"/>
        <v>0</v>
      </c>
      <c r="H32" s="7"/>
      <c r="J32" s="80"/>
      <c r="L32" s="2">
        <v>21965</v>
      </c>
      <c r="M32" s="214">
        <v>17721.8</v>
      </c>
      <c r="N32" s="165"/>
      <c r="O32" s="108" t="s">
        <v>40</v>
      </c>
      <c r="P32" s="64">
        <v>16120</v>
      </c>
      <c r="Q32" s="164">
        <v>42143</v>
      </c>
      <c r="R32" s="129">
        <v>42145</v>
      </c>
    </row>
    <row r="33" spans="2:18" ht="15.75" x14ac:dyDescent="0.25">
      <c r="B33" s="1">
        <v>42165</v>
      </c>
      <c r="C33" s="2">
        <v>23744</v>
      </c>
      <c r="D33" s="214">
        <v>83928.2</v>
      </c>
      <c r="E33" s="4">
        <v>42179</v>
      </c>
      <c r="F33" s="214">
        <v>83928.2</v>
      </c>
      <c r="G33" s="260">
        <f t="shared" si="0"/>
        <v>0</v>
      </c>
      <c r="H33" s="7"/>
      <c r="J33" s="80"/>
      <c r="L33" s="2">
        <v>22025</v>
      </c>
      <c r="M33" s="214">
        <v>271497.34999999998</v>
      </c>
      <c r="N33" s="165"/>
      <c r="O33" s="108" t="s">
        <v>40</v>
      </c>
      <c r="P33" s="64">
        <v>40186.5</v>
      </c>
      <c r="Q33" s="164">
        <v>42146</v>
      </c>
      <c r="R33" s="129">
        <v>42145</v>
      </c>
    </row>
    <row r="34" spans="2:18" ht="15.75" x14ac:dyDescent="0.25">
      <c r="B34" s="1">
        <v>42165</v>
      </c>
      <c r="C34" s="2">
        <v>23793</v>
      </c>
      <c r="D34" s="214">
        <v>206995.24</v>
      </c>
      <c r="E34" s="4">
        <v>42179</v>
      </c>
      <c r="F34" s="214">
        <v>206995.24</v>
      </c>
      <c r="G34" s="260">
        <f t="shared" si="0"/>
        <v>0</v>
      </c>
      <c r="H34" s="7"/>
      <c r="J34" s="80"/>
      <c r="L34" s="2">
        <v>22026</v>
      </c>
      <c r="M34" s="214">
        <v>34906.400000000001</v>
      </c>
      <c r="N34" s="41"/>
      <c r="O34" s="108" t="s">
        <v>40</v>
      </c>
      <c r="P34" s="64">
        <v>60000</v>
      </c>
      <c r="Q34" s="164">
        <v>42145</v>
      </c>
    </row>
    <row r="35" spans="2:18" x14ac:dyDescent="0.25">
      <c r="B35" s="1">
        <v>42165</v>
      </c>
      <c r="C35" s="2">
        <v>23798</v>
      </c>
      <c r="D35" s="214">
        <v>1685</v>
      </c>
      <c r="E35" s="4">
        <v>42179</v>
      </c>
      <c r="F35" s="214">
        <v>1685</v>
      </c>
      <c r="G35" s="260">
        <f t="shared" si="0"/>
        <v>0</v>
      </c>
      <c r="H35" s="7"/>
      <c r="J35" s="80"/>
      <c r="L35" s="2">
        <v>22059</v>
      </c>
      <c r="M35" s="214">
        <v>9384</v>
      </c>
      <c r="N35" s="48"/>
      <c r="O35" s="89">
        <v>2996853</v>
      </c>
      <c r="P35" s="64">
        <v>85000</v>
      </c>
      <c r="Q35" s="47">
        <v>42145</v>
      </c>
    </row>
    <row r="36" spans="2:18" ht="15.75" x14ac:dyDescent="0.25">
      <c r="B36" s="1">
        <v>42165</v>
      </c>
      <c r="C36" s="2">
        <v>23799</v>
      </c>
      <c r="D36" s="214">
        <v>1554.8</v>
      </c>
      <c r="E36" s="4">
        <v>42179</v>
      </c>
      <c r="F36" s="214">
        <v>1554.8</v>
      </c>
      <c r="G36" s="260">
        <f t="shared" si="0"/>
        <v>0</v>
      </c>
      <c r="H36" s="7"/>
      <c r="J36" s="80"/>
      <c r="L36" s="222">
        <v>22061</v>
      </c>
      <c r="M36" s="214">
        <v>28755.8</v>
      </c>
      <c r="N36" s="48"/>
      <c r="O36" s="279" t="s">
        <v>58</v>
      </c>
      <c r="P36" s="64">
        <v>3680</v>
      </c>
      <c r="Q36" s="47">
        <v>42145</v>
      </c>
    </row>
    <row r="37" spans="2:18" ht="15.75" x14ac:dyDescent="0.25">
      <c r="B37" s="1">
        <v>42166</v>
      </c>
      <c r="C37" s="2">
        <v>23870</v>
      </c>
      <c r="D37" s="215">
        <v>5280</v>
      </c>
      <c r="E37" s="4">
        <v>42179</v>
      </c>
      <c r="F37" s="215">
        <v>5280</v>
      </c>
      <c r="G37" s="260">
        <f t="shared" si="0"/>
        <v>0</v>
      </c>
      <c r="H37" s="7"/>
      <c r="J37" s="80"/>
      <c r="L37" s="2">
        <v>22105</v>
      </c>
      <c r="M37" s="214">
        <v>9352.4</v>
      </c>
      <c r="N37" s="165"/>
      <c r="O37" s="108" t="s">
        <v>40</v>
      </c>
      <c r="P37" s="64">
        <v>40000</v>
      </c>
      <c r="Q37" s="164">
        <v>42146</v>
      </c>
    </row>
    <row r="38" spans="2:18" ht="15.75" x14ac:dyDescent="0.25">
      <c r="B38" s="1">
        <v>42166</v>
      </c>
      <c r="C38" s="2">
        <v>23872</v>
      </c>
      <c r="D38" s="214">
        <v>38632.6</v>
      </c>
      <c r="E38" s="4">
        <v>42179</v>
      </c>
      <c r="F38" s="214">
        <v>38632.6</v>
      </c>
      <c r="G38" s="260">
        <f t="shared" si="0"/>
        <v>0</v>
      </c>
      <c r="H38" s="7"/>
      <c r="J38" s="80"/>
      <c r="L38" s="2">
        <v>22117</v>
      </c>
      <c r="M38" s="214">
        <v>1416</v>
      </c>
      <c r="N38" s="48"/>
      <c r="O38" s="108" t="s">
        <v>40</v>
      </c>
      <c r="P38" s="64">
        <v>60000</v>
      </c>
      <c r="Q38" s="47">
        <v>42146</v>
      </c>
    </row>
    <row r="39" spans="2:18" ht="15.75" x14ac:dyDescent="0.25">
      <c r="B39" s="1">
        <v>42166</v>
      </c>
      <c r="C39" s="2">
        <v>23875</v>
      </c>
      <c r="D39" s="214">
        <v>6305.8</v>
      </c>
      <c r="E39" s="4">
        <v>42179</v>
      </c>
      <c r="F39" s="214">
        <v>6305.8</v>
      </c>
      <c r="G39" s="260">
        <f t="shared" si="0"/>
        <v>0</v>
      </c>
      <c r="H39" s="7"/>
      <c r="J39" s="80"/>
      <c r="L39" s="222">
        <v>22132</v>
      </c>
      <c r="M39" s="214">
        <v>67618.8</v>
      </c>
      <c r="N39" s="48"/>
      <c r="O39" s="108" t="s">
        <v>40</v>
      </c>
      <c r="P39" s="64">
        <v>30000</v>
      </c>
      <c r="Q39" s="47">
        <v>42146</v>
      </c>
    </row>
    <row r="40" spans="2:18" ht="18.75" x14ac:dyDescent="0.3">
      <c r="B40" s="1">
        <v>42166</v>
      </c>
      <c r="C40" s="2">
        <v>23914</v>
      </c>
      <c r="D40" s="214">
        <v>150438.76999999999</v>
      </c>
      <c r="E40" s="4">
        <v>42179</v>
      </c>
      <c r="F40" s="214">
        <v>150438.76999999999</v>
      </c>
      <c r="G40" s="260">
        <f t="shared" si="0"/>
        <v>0</v>
      </c>
      <c r="H40" s="7"/>
      <c r="J40" s="80"/>
      <c r="L40" s="228">
        <v>22222</v>
      </c>
      <c r="M40" s="175">
        <v>24584.26</v>
      </c>
      <c r="N40" s="163"/>
      <c r="O40" s="108" t="s">
        <v>40</v>
      </c>
      <c r="P40" s="44">
        <v>65000</v>
      </c>
      <c r="Q40" s="164">
        <v>42146</v>
      </c>
    </row>
    <row r="41" spans="2:18" ht="15.75" x14ac:dyDescent="0.25">
      <c r="B41" s="1">
        <v>42166</v>
      </c>
      <c r="C41" s="2">
        <v>23915</v>
      </c>
      <c r="D41" s="214">
        <v>99688</v>
      </c>
      <c r="E41" s="4">
        <v>42179</v>
      </c>
      <c r="F41" s="214">
        <v>99688</v>
      </c>
      <c r="G41" s="260">
        <f t="shared" si="0"/>
        <v>0</v>
      </c>
      <c r="H41" s="7"/>
      <c r="J41" s="80"/>
      <c r="L41" s="108"/>
      <c r="M41" s="133"/>
      <c r="N41" s="167"/>
      <c r="O41" s="108" t="s">
        <v>40</v>
      </c>
      <c r="P41" s="59">
        <v>20000</v>
      </c>
      <c r="Q41" s="166">
        <v>42147</v>
      </c>
      <c r="R41" s="129">
        <v>42146</v>
      </c>
    </row>
    <row r="42" spans="2:18" ht="15.75" x14ac:dyDescent="0.25">
      <c r="B42" s="1">
        <v>42167</v>
      </c>
      <c r="C42" s="2">
        <v>23960</v>
      </c>
      <c r="D42" s="214">
        <v>31193.200000000001</v>
      </c>
      <c r="E42" s="4">
        <v>42179</v>
      </c>
      <c r="F42" s="214">
        <v>31193.200000000001</v>
      </c>
      <c r="G42" s="260">
        <f t="shared" si="0"/>
        <v>0</v>
      </c>
      <c r="H42" s="7"/>
      <c r="J42" s="80"/>
      <c r="L42" s="102"/>
      <c r="M42" s="133"/>
      <c r="N42" s="165"/>
      <c r="O42" s="108" t="s">
        <v>40</v>
      </c>
      <c r="P42" s="59">
        <v>21732</v>
      </c>
      <c r="Q42" s="166">
        <v>42147</v>
      </c>
      <c r="R42" s="129">
        <v>42146</v>
      </c>
    </row>
    <row r="43" spans="2:18" ht="15.75" x14ac:dyDescent="0.25">
      <c r="B43" s="1">
        <v>42167</v>
      </c>
      <c r="C43" s="2">
        <v>23970</v>
      </c>
      <c r="D43" s="214">
        <v>6246</v>
      </c>
      <c r="E43" s="4">
        <v>42179</v>
      </c>
      <c r="F43" s="214">
        <v>6246</v>
      </c>
      <c r="G43" s="260">
        <f t="shared" si="0"/>
        <v>0</v>
      </c>
      <c r="H43" s="7"/>
      <c r="J43" s="80"/>
      <c r="L43" s="43"/>
      <c r="M43" s="44"/>
      <c r="N43" s="44"/>
      <c r="O43" s="280" t="s">
        <v>68</v>
      </c>
      <c r="P43" s="59">
        <v>162000</v>
      </c>
      <c r="Q43" s="166">
        <v>42146</v>
      </c>
    </row>
    <row r="44" spans="2:18" ht="15.75" x14ac:dyDescent="0.25">
      <c r="B44" s="1">
        <v>42167</v>
      </c>
      <c r="C44" s="2">
        <v>24017</v>
      </c>
      <c r="D44" s="214">
        <v>800</v>
      </c>
      <c r="E44" s="4">
        <v>42179</v>
      </c>
      <c r="F44" s="214">
        <v>800</v>
      </c>
      <c r="G44" s="260">
        <f t="shared" si="0"/>
        <v>0</v>
      </c>
      <c r="H44" s="7"/>
      <c r="J44" s="80"/>
      <c r="L44" s="43"/>
      <c r="M44" s="44"/>
      <c r="N44" s="44"/>
      <c r="O44" s="281" t="s">
        <v>58</v>
      </c>
      <c r="P44" s="59">
        <v>1314.56</v>
      </c>
      <c r="Q44" s="166">
        <v>42146</v>
      </c>
    </row>
    <row r="45" spans="2:18" ht="15.75" x14ac:dyDescent="0.25">
      <c r="B45" s="1">
        <v>42167</v>
      </c>
      <c r="C45" s="2">
        <v>24022</v>
      </c>
      <c r="D45" s="214">
        <v>50641.760000000002</v>
      </c>
      <c r="E45" s="4">
        <v>42179</v>
      </c>
      <c r="F45" s="214">
        <v>50641.760000000002</v>
      </c>
      <c r="G45" s="260">
        <f t="shared" si="0"/>
        <v>0</v>
      </c>
      <c r="H45" s="7"/>
      <c r="J45" s="80"/>
      <c r="L45" s="43"/>
      <c r="M45" s="44"/>
      <c r="N45" s="44"/>
      <c r="O45" s="108"/>
      <c r="P45" s="59"/>
      <c r="Q45" s="166"/>
    </row>
    <row r="46" spans="2:18" ht="15.75" x14ac:dyDescent="0.25">
      <c r="B46" s="1">
        <v>42167</v>
      </c>
      <c r="C46" s="2">
        <v>24032</v>
      </c>
      <c r="D46" s="214">
        <v>176844.6</v>
      </c>
      <c r="E46" s="4">
        <v>42179</v>
      </c>
      <c r="F46" s="214">
        <v>176844.6</v>
      </c>
      <c r="G46" s="260">
        <f t="shared" si="0"/>
        <v>0</v>
      </c>
      <c r="H46" s="7"/>
      <c r="J46" s="80"/>
      <c r="L46" s="43"/>
      <c r="M46" s="44"/>
      <c r="N46" s="167"/>
      <c r="O46" s="108"/>
      <c r="P46" s="59">
        <v>0</v>
      </c>
      <c r="Q46" s="166"/>
    </row>
    <row r="47" spans="2:18" ht="16.5" thickBot="1" x14ac:dyDescent="0.3">
      <c r="B47" s="1">
        <v>42168</v>
      </c>
      <c r="C47" s="2">
        <v>24081</v>
      </c>
      <c r="D47" s="214">
        <v>23258.2</v>
      </c>
      <c r="E47" s="4">
        <v>42179</v>
      </c>
      <c r="F47" s="214">
        <v>23258.2</v>
      </c>
      <c r="G47" s="260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8" ht="16.5" thickTop="1" x14ac:dyDescent="0.25">
      <c r="B48" s="1">
        <v>42168</v>
      </c>
      <c r="C48" s="2">
        <v>24085</v>
      </c>
      <c r="D48" s="214">
        <v>3289</v>
      </c>
      <c r="E48" s="4">
        <v>42179</v>
      </c>
      <c r="F48" s="214">
        <v>3289</v>
      </c>
      <c r="G48" s="260">
        <f t="shared" si="0"/>
        <v>0</v>
      </c>
      <c r="H48" s="7"/>
      <c r="J48" s="80"/>
      <c r="L48" s="277"/>
      <c r="M48" s="84">
        <f>SUM(M4:M47)</f>
        <v>2070505.74</v>
      </c>
      <c r="N48" s="85"/>
      <c r="O48" s="86"/>
      <c r="P48" s="84">
        <f>SUM(P4:P47)</f>
        <v>2070505.7400000002</v>
      </c>
      <c r="Q48" s="36"/>
    </row>
    <row r="49" spans="2:18" x14ac:dyDescent="0.25">
      <c r="B49" s="1">
        <v>42168</v>
      </c>
      <c r="C49" s="2">
        <v>24119</v>
      </c>
      <c r="D49" s="214">
        <v>52205.5</v>
      </c>
      <c r="E49" s="4">
        <v>42179</v>
      </c>
      <c r="F49" s="214">
        <v>52205.5</v>
      </c>
      <c r="G49" s="260">
        <f t="shared" si="0"/>
        <v>0</v>
      </c>
      <c r="H49" s="14"/>
      <c r="J49" s="80"/>
    </row>
    <row r="50" spans="2:18" x14ac:dyDescent="0.25">
      <c r="B50" s="1">
        <v>42168</v>
      </c>
      <c r="C50" s="2">
        <v>24131</v>
      </c>
      <c r="D50" s="214">
        <v>195687.3</v>
      </c>
      <c r="E50" s="4">
        <v>42179</v>
      </c>
      <c r="F50" s="214">
        <v>195687.3</v>
      </c>
      <c r="G50" s="260">
        <f t="shared" si="0"/>
        <v>0</v>
      </c>
      <c r="H50" s="14"/>
      <c r="J50" s="80"/>
    </row>
    <row r="51" spans="2:18" ht="15.75" thickBot="1" x14ac:dyDescent="0.3">
      <c r="B51" s="1">
        <v>42168</v>
      </c>
      <c r="C51" s="2">
        <v>24132</v>
      </c>
      <c r="D51" s="214">
        <v>4540</v>
      </c>
      <c r="E51" s="4">
        <v>42179</v>
      </c>
      <c r="F51" s="214">
        <v>4540</v>
      </c>
      <c r="G51" s="260">
        <f t="shared" si="0"/>
        <v>0</v>
      </c>
      <c r="H51" s="14"/>
      <c r="J51" s="80"/>
    </row>
    <row r="52" spans="2:18" ht="19.5" thickBot="1" x14ac:dyDescent="0.35">
      <c r="B52" s="1">
        <v>42169</v>
      </c>
      <c r="C52" s="2">
        <v>24172</v>
      </c>
      <c r="D52" s="214">
        <v>27717.3</v>
      </c>
      <c r="E52" s="4">
        <v>42179</v>
      </c>
      <c r="F52" s="214">
        <v>27717.3</v>
      </c>
      <c r="G52" s="260">
        <f t="shared" si="0"/>
        <v>0</v>
      </c>
      <c r="H52" s="14"/>
      <c r="J52" s="80"/>
      <c r="L52" s="285"/>
      <c r="M52" s="53" t="s">
        <v>24</v>
      </c>
      <c r="N52" s="22"/>
      <c r="O52" s="35"/>
      <c r="P52" s="203">
        <v>42174</v>
      </c>
      <c r="Q52" s="36"/>
    </row>
    <row r="53" spans="2:18" ht="19.5" customHeight="1" thickBot="1" x14ac:dyDescent="0.3">
      <c r="B53" s="1">
        <v>42169</v>
      </c>
      <c r="C53" s="2">
        <v>24185</v>
      </c>
      <c r="D53" s="214">
        <v>24608</v>
      </c>
      <c r="E53" s="4">
        <v>42179</v>
      </c>
      <c r="F53" s="214">
        <v>24608</v>
      </c>
      <c r="G53" s="260">
        <f t="shared" si="0"/>
        <v>0</v>
      </c>
      <c r="H53" s="14"/>
      <c r="J53" s="80"/>
      <c r="L53" s="38"/>
      <c r="M53" s="39"/>
      <c r="N53" s="37"/>
      <c r="O53" s="38"/>
      <c r="P53" s="39" t="s">
        <v>44</v>
      </c>
      <c r="Q53" s="40"/>
    </row>
    <row r="54" spans="2:18" ht="16.5" customHeight="1" thickBot="1" x14ac:dyDescent="0.3">
      <c r="B54" s="1">
        <v>42169</v>
      </c>
      <c r="C54" s="2">
        <v>24194</v>
      </c>
      <c r="D54" s="214">
        <v>7470</v>
      </c>
      <c r="E54" s="4">
        <v>42179</v>
      </c>
      <c r="F54" s="214">
        <v>7470</v>
      </c>
      <c r="G54" s="260">
        <f t="shared" si="0"/>
        <v>0</v>
      </c>
      <c r="H54" s="14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</row>
    <row r="55" spans="2:18" ht="15.75" x14ac:dyDescent="0.25">
      <c r="B55" s="1">
        <v>42170</v>
      </c>
      <c r="C55" s="2">
        <v>24197</v>
      </c>
      <c r="D55" s="214">
        <v>62004.6</v>
      </c>
      <c r="E55" s="4">
        <v>42179</v>
      </c>
      <c r="F55" s="214">
        <v>62004.6</v>
      </c>
      <c r="G55" s="260">
        <f t="shared" si="0"/>
        <v>0</v>
      </c>
      <c r="H55" s="14"/>
      <c r="J55" s="80"/>
      <c r="L55" s="168">
        <v>22222</v>
      </c>
      <c r="M55" s="138">
        <v>171484.49</v>
      </c>
      <c r="N55" s="138"/>
      <c r="O55" s="109" t="s">
        <v>45</v>
      </c>
      <c r="P55" s="69">
        <v>55000</v>
      </c>
      <c r="Q55" s="70">
        <v>42147</v>
      </c>
    </row>
    <row r="56" spans="2:18" ht="15.75" x14ac:dyDescent="0.25">
      <c r="B56" s="1">
        <v>42170</v>
      </c>
      <c r="C56" s="2">
        <v>24277</v>
      </c>
      <c r="D56" s="214">
        <v>51732</v>
      </c>
      <c r="E56" s="4">
        <v>42179</v>
      </c>
      <c r="F56" s="214">
        <v>51732</v>
      </c>
      <c r="G56" s="260">
        <f t="shared" si="0"/>
        <v>0</v>
      </c>
      <c r="H56" s="7"/>
      <c r="J56" s="80"/>
      <c r="L56" s="223">
        <v>22249</v>
      </c>
      <c r="M56" s="216">
        <v>13574.4</v>
      </c>
      <c r="N56" s="44"/>
      <c r="O56" s="108" t="s">
        <v>45</v>
      </c>
      <c r="P56" s="59">
        <v>70000</v>
      </c>
      <c r="Q56" s="42">
        <v>42147</v>
      </c>
    </row>
    <row r="57" spans="2:18" ht="15.75" x14ac:dyDescent="0.25">
      <c r="B57" s="1">
        <v>42171</v>
      </c>
      <c r="C57" s="2">
        <v>24311</v>
      </c>
      <c r="D57" s="214">
        <v>42558.400000000001</v>
      </c>
      <c r="E57" s="4">
        <v>42179</v>
      </c>
      <c r="F57" s="214">
        <v>42558.400000000001</v>
      </c>
      <c r="G57" s="260">
        <f t="shared" si="0"/>
        <v>0</v>
      </c>
      <c r="H57" s="7"/>
      <c r="J57" s="80"/>
      <c r="L57" s="228">
        <v>22270</v>
      </c>
      <c r="M57" s="215">
        <v>19896.8</v>
      </c>
      <c r="N57" s="44"/>
      <c r="O57" s="108">
        <v>2996857</v>
      </c>
      <c r="P57" s="59">
        <v>30444</v>
      </c>
      <c r="Q57" s="42">
        <v>42147</v>
      </c>
    </row>
    <row r="58" spans="2:18" ht="15.75" x14ac:dyDescent="0.25">
      <c r="B58" s="1">
        <v>42171</v>
      </c>
      <c r="C58" s="2">
        <v>24329</v>
      </c>
      <c r="D58" s="214">
        <v>7028</v>
      </c>
      <c r="E58" s="4">
        <v>42179</v>
      </c>
      <c r="F58" s="214">
        <v>7028</v>
      </c>
      <c r="G58" s="260">
        <f t="shared" si="0"/>
        <v>0</v>
      </c>
      <c r="H58" s="7"/>
      <c r="J58" s="80"/>
      <c r="L58" s="228">
        <v>22321</v>
      </c>
      <c r="M58" s="215">
        <v>58520.4</v>
      </c>
      <c r="N58" s="167"/>
      <c r="O58" s="108">
        <v>2996856</v>
      </c>
      <c r="P58" s="59">
        <v>82000</v>
      </c>
      <c r="Q58" s="42">
        <v>42147</v>
      </c>
    </row>
    <row r="59" spans="2:18" ht="15.75" x14ac:dyDescent="0.25">
      <c r="B59" s="1">
        <v>42171</v>
      </c>
      <c r="C59" s="2">
        <v>24377</v>
      </c>
      <c r="D59" s="214">
        <v>86106.8</v>
      </c>
      <c r="E59" s="56" t="s">
        <v>123</v>
      </c>
      <c r="F59" s="283">
        <f>62859.6+23247.2</f>
        <v>86106.8</v>
      </c>
      <c r="G59" s="260">
        <f t="shared" si="0"/>
        <v>0</v>
      </c>
      <c r="H59" s="7"/>
      <c r="J59" s="80"/>
      <c r="L59" s="249">
        <v>22322</v>
      </c>
      <c r="M59" s="215">
        <v>202131.42</v>
      </c>
      <c r="N59" s="44"/>
      <c r="O59" s="108" t="s">
        <v>45</v>
      </c>
      <c r="P59" s="59">
        <v>33757</v>
      </c>
      <c r="Q59" s="42">
        <v>42149</v>
      </c>
      <c r="R59" s="129">
        <v>42148</v>
      </c>
    </row>
    <row r="60" spans="2:18" ht="15.75" x14ac:dyDescent="0.25">
      <c r="B60" s="1">
        <v>42171</v>
      </c>
      <c r="C60" s="2">
        <v>24384</v>
      </c>
      <c r="D60" s="214">
        <v>92365.06</v>
      </c>
      <c r="E60" s="56">
        <v>42191</v>
      </c>
      <c r="F60" s="283">
        <v>92365.06</v>
      </c>
      <c r="G60" s="260">
        <f t="shared" si="0"/>
        <v>0</v>
      </c>
      <c r="H60" s="14"/>
      <c r="J60" s="80"/>
      <c r="L60" s="228">
        <v>22356</v>
      </c>
      <c r="M60" s="215">
        <v>9051.6</v>
      </c>
      <c r="N60" s="60"/>
      <c r="O60" s="108">
        <v>2996859</v>
      </c>
      <c r="P60" s="59">
        <v>18000</v>
      </c>
      <c r="Q60" s="42">
        <v>42148</v>
      </c>
    </row>
    <row r="61" spans="2:18" ht="15.75" x14ac:dyDescent="0.25">
      <c r="B61" s="1">
        <v>42171</v>
      </c>
      <c r="C61" s="2">
        <v>24388</v>
      </c>
      <c r="D61" s="214">
        <v>99205.24</v>
      </c>
      <c r="E61" s="56">
        <v>42191</v>
      </c>
      <c r="F61" s="282">
        <v>99205.24</v>
      </c>
      <c r="G61" s="260">
        <f t="shared" si="0"/>
        <v>0</v>
      </c>
      <c r="H61" s="14"/>
      <c r="J61" s="80"/>
      <c r="L61" s="228">
        <v>22423</v>
      </c>
      <c r="M61" s="215">
        <v>34758.339999999997</v>
      </c>
      <c r="N61" s="44"/>
      <c r="O61" s="204">
        <v>2996860</v>
      </c>
      <c r="P61" s="61">
        <v>55000</v>
      </c>
      <c r="Q61" s="42">
        <v>42148</v>
      </c>
    </row>
    <row r="62" spans="2:18" ht="15.75" x14ac:dyDescent="0.25">
      <c r="B62" s="1">
        <v>42172</v>
      </c>
      <c r="C62" s="2">
        <v>24400</v>
      </c>
      <c r="D62" s="214">
        <v>13798.4</v>
      </c>
      <c r="E62" s="4">
        <v>42179</v>
      </c>
      <c r="F62" s="13">
        <v>13798.4</v>
      </c>
      <c r="G62" s="260">
        <f t="shared" si="0"/>
        <v>0</v>
      </c>
      <c r="H62" s="14"/>
      <c r="J62" s="80"/>
      <c r="L62" s="228">
        <v>22433</v>
      </c>
      <c r="M62" s="215">
        <v>62658</v>
      </c>
      <c r="N62" s="41"/>
      <c r="O62" s="108">
        <v>2996861</v>
      </c>
      <c r="P62" s="59">
        <v>74000</v>
      </c>
      <c r="Q62" s="42">
        <v>42148</v>
      </c>
    </row>
    <row r="63" spans="2:18" ht="15.75" x14ac:dyDescent="0.25">
      <c r="B63" s="1">
        <v>42168</v>
      </c>
      <c r="C63" s="127">
        <v>24125</v>
      </c>
      <c r="D63" s="214">
        <v>187530.46</v>
      </c>
      <c r="E63" s="56">
        <v>42192</v>
      </c>
      <c r="F63" s="179">
        <v>187530.46</v>
      </c>
      <c r="G63" s="260">
        <f t="shared" si="0"/>
        <v>0</v>
      </c>
      <c r="H63" s="14"/>
      <c r="J63" s="80"/>
      <c r="L63" s="249">
        <v>22463</v>
      </c>
      <c r="M63" s="215">
        <v>33576.5</v>
      </c>
      <c r="N63" s="48"/>
      <c r="O63" s="108">
        <v>2996858</v>
      </c>
      <c r="P63" s="59">
        <v>90000</v>
      </c>
      <c r="Q63" s="42">
        <v>42148</v>
      </c>
    </row>
    <row r="64" spans="2:18" ht="15.75" x14ac:dyDescent="0.25">
      <c r="B64" s="1">
        <v>42172</v>
      </c>
      <c r="C64" s="2">
        <v>24488</v>
      </c>
      <c r="D64" s="214">
        <v>1834.8</v>
      </c>
      <c r="E64" s="56">
        <v>42191</v>
      </c>
      <c r="F64" s="283">
        <v>1834.8</v>
      </c>
      <c r="G64" s="260">
        <f t="shared" si="0"/>
        <v>0</v>
      </c>
      <c r="H64" s="7"/>
      <c r="J64" s="80"/>
      <c r="L64" s="228">
        <v>22499</v>
      </c>
      <c r="M64" s="215">
        <v>176348.1</v>
      </c>
      <c r="N64" s="169"/>
      <c r="O64" s="161" t="s">
        <v>45</v>
      </c>
      <c r="P64" s="59">
        <v>20000</v>
      </c>
      <c r="Q64" s="47">
        <v>42149</v>
      </c>
    </row>
    <row r="65" spans="2:18" ht="15.75" x14ac:dyDescent="0.25">
      <c r="B65" s="1">
        <v>42172</v>
      </c>
      <c r="C65" s="2">
        <v>24491</v>
      </c>
      <c r="D65" s="214">
        <v>42744.1</v>
      </c>
      <c r="E65" s="56">
        <v>42191</v>
      </c>
      <c r="F65" s="283">
        <v>42744.1</v>
      </c>
      <c r="G65" s="260">
        <f t="shared" si="0"/>
        <v>0</v>
      </c>
      <c r="H65" s="7"/>
      <c r="J65" s="80"/>
      <c r="L65" s="228">
        <v>22533</v>
      </c>
      <c r="M65" s="215">
        <v>76880.5</v>
      </c>
      <c r="N65" s="48"/>
      <c r="O65" s="89" t="s">
        <v>45</v>
      </c>
      <c r="P65" s="64">
        <v>90000</v>
      </c>
      <c r="Q65" s="47">
        <v>42149</v>
      </c>
    </row>
    <row r="66" spans="2:18" ht="15.75" x14ac:dyDescent="0.25">
      <c r="B66" s="1">
        <v>42172</v>
      </c>
      <c r="C66" s="2">
        <v>24492</v>
      </c>
      <c r="D66" s="214">
        <v>124877</v>
      </c>
      <c r="E66" s="56">
        <v>42191</v>
      </c>
      <c r="F66" s="283">
        <v>124877</v>
      </c>
      <c r="G66" s="260">
        <f t="shared" si="0"/>
        <v>0</v>
      </c>
      <c r="H66" s="18"/>
      <c r="J66" s="80"/>
      <c r="L66" s="228">
        <v>22537</v>
      </c>
      <c r="M66" s="215">
        <v>5661</v>
      </c>
      <c r="N66" s="48"/>
      <c r="O66" s="89" t="s">
        <v>45</v>
      </c>
      <c r="P66" s="64">
        <v>34505.5</v>
      </c>
      <c r="Q66" s="47">
        <v>42150</v>
      </c>
      <c r="R66" s="129">
        <v>42149</v>
      </c>
    </row>
    <row r="67" spans="2:18" x14ac:dyDescent="0.25">
      <c r="B67" s="1">
        <v>42172</v>
      </c>
      <c r="C67" s="2">
        <v>24500</v>
      </c>
      <c r="D67" s="214">
        <v>141491.07999999999</v>
      </c>
      <c r="E67" s="56">
        <v>42191</v>
      </c>
      <c r="F67" s="283">
        <v>141491.07999999999</v>
      </c>
      <c r="G67" s="260">
        <f t="shared" ref="G67:G119" si="1">D67-F67</f>
        <v>0</v>
      </c>
      <c r="H67" s="7"/>
      <c r="J67" s="80"/>
      <c r="L67" s="249">
        <v>22545</v>
      </c>
      <c r="M67" s="215">
        <v>10082.4</v>
      </c>
      <c r="N67" s="170"/>
      <c r="O67" s="232">
        <v>2996862</v>
      </c>
      <c r="P67" s="64">
        <v>57000</v>
      </c>
      <c r="Q67" s="47">
        <v>42149</v>
      </c>
    </row>
    <row r="68" spans="2:18" ht="15.75" x14ac:dyDescent="0.25">
      <c r="B68" s="1">
        <v>42173</v>
      </c>
      <c r="C68" s="2">
        <v>24513</v>
      </c>
      <c r="D68" s="215">
        <v>2797.2</v>
      </c>
      <c r="E68" s="56">
        <v>42191</v>
      </c>
      <c r="F68" s="284">
        <v>2797.2</v>
      </c>
      <c r="G68" s="260">
        <f t="shared" si="1"/>
        <v>0</v>
      </c>
      <c r="H68" s="7"/>
      <c r="J68" s="80"/>
      <c r="L68" s="228">
        <v>22600</v>
      </c>
      <c r="M68" s="215">
        <v>3154.4</v>
      </c>
      <c r="N68" s="162"/>
      <c r="O68" s="89" t="s">
        <v>45</v>
      </c>
      <c r="P68" s="64">
        <v>15000</v>
      </c>
      <c r="Q68" s="47">
        <v>42150</v>
      </c>
    </row>
    <row r="69" spans="2:18" ht="15.75" x14ac:dyDescent="0.25">
      <c r="B69" s="1">
        <v>42173</v>
      </c>
      <c r="C69" s="2">
        <v>24578</v>
      </c>
      <c r="D69" s="214">
        <v>27660.3</v>
      </c>
      <c r="E69" s="56">
        <v>42191</v>
      </c>
      <c r="F69" s="283">
        <v>27660.3</v>
      </c>
      <c r="G69" s="260">
        <f t="shared" si="1"/>
        <v>0</v>
      </c>
      <c r="H69" s="18"/>
      <c r="J69" s="80"/>
      <c r="L69" s="224">
        <v>22658</v>
      </c>
      <c r="M69" s="219">
        <v>223209.2</v>
      </c>
      <c r="N69" s="41"/>
      <c r="O69" s="89" t="s">
        <v>45</v>
      </c>
      <c r="P69" s="64">
        <v>63000</v>
      </c>
      <c r="Q69" s="47">
        <v>42150</v>
      </c>
    </row>
    <row r="70" spans="2:18" ht="15.75" x14ac:dyDescent="0.25">
      <c r="B70" s="1">
        <v>42173</v>
      </c>
      <c r="C70" s="2">
        <v>24583</v>
      </c>
      <c r="D70" s="214">
        <v>109551.1</v>
      </c>
      <c r="E70" s="56">
        <v>42191</v>
      </c>
      <c r="F70" s="283">
        <v>109551.1</v>
      </c>
      <c r="G70" s="260">
        <f t="shared" si="1"/>
        <v>0</v>
      </c>
      <c r="H70" s="18"/>
      <c r="J70" s="80"/>
      <c r="L70" s="224">
        <v>22664</v>
      </c>
      <c r="M70" s="219">
        <v>186433.9</v>
      </c>
      <c r="N70" s="41"/>
      <c r="O70" s="89">
        <v>2996864</v>
      </c>
      <c r="P70" s="64">
        <v>35014</v>
      </c>
      <c r="Q70" s="47">
        <v>42150</v>
      </c>
    </row>
    <row r="71" spans="2:18" ht="18.75" x14ac:dyDescent="0.3">
      <c r="B71" s="1">
        <v>42173</v>
      </c>
      <c r="C71" s="2">
        <v>24609</v>
      </c>
      <c r="D71" s="214">
        <v>200601.05</v>
      </c>
      <c r="E71" s="56">
        <v>42191</v>
      </c>
      <c r="F71" s="283">
        <v>200601.05</v>
      </c>
      <c r="G71" s="260">
        <f t="shared" si="1"/>
        <v>0</v>
      </c>
      <c r="H71" s="7"/>
      <c r="J71" s="80"/>
      <c r="L71" s="224">
        <v>22734</v>
      </c>
      <c r="M71" s="219">
        <v>15339.8</v>
      </c>
      <c r="N71" s="163"/>
      <c r="O71" s="89">
        <v>2996863</v>
      </c>
      <c r="P71" s="293">
        <v>20000</v>
      </c>
      <c r="Q71" s="164">
        <v>42150</v>
      </c>
    </row>
    <row r="72" spans="2:18" ht="16.5" customHeight="1" x14ac:dyDescent="0.25">
      <c r="B72" s="1">
        <v>42174</v>
      </c>
      <c r="C72" s="2">
        <v>24701</v>
      </c>
      <c r="D72" s="214">
        <v>132230.54</v>
      </c>
      <c r="E72" s="56">
        <v>42191</v>
      </c>
      <c r="F72" s="283">
        <v>132230.54</v>
      </c>
      <c r="G72" s="260">
        <f t="shared" si="1"/>
        <v>0</v>
      </c>
      <c r="H72" s="7"/>
      <c r="J72" s="80"/>
      <c r="L72" s="224">
        <v>22737</v>
      </c>
      <c r="M72" s="253">
        <v>2620.46</v>
      </c>
      <c r="N72" s="41"/>
      <c r="O72" s="89" t="s">
        <v>49</v>
      </c>
      <c r="P72" s="59">
        <v>3086.88</v>
      </c>
      <c r="Q72" s="166">
        <v>42150</v>
      </c>
    </row>
    <row r="73" spans="2:18" ht="15.75" x14ac:dyDescent="0.25">
      <c r="B73" s="1">
        <v>42174</v>
      </c>
      <c r="C73" s="2">
        <v>24702</v>
      </c>
      <c r="D73" s="214">
        <v>40615.5</v>
      </c>
      <c r="E73" s="56">
        <v>42191</v>
      </c>
      <c r="F73" s="283">
        <v>40615.5</v>
      </c>
      <c r="G73" s="260">
        <f t="shared" si="1"/>
        <v>0</v>
      </c>
      <c r="H73" s="7"/>
      <c r="J73" s="80"/>
      <c r="L73" s="224">
        <v>22762</v>
      </c>
      <c r="M73" s="253">
        <v>17805.8</v>
      </c>
      <c r="N73" s="165"/>
      <c r="O73" s="108" t="s">
        <v>45</v>
      </c>
      <c r="P73" s="59">
        <v>40268.5</v>
      </c>
      <c r="Q73" s="166">
        <v>42152</v>
      </c>
      <c r="R73" s="129">
        <v>42151</v>
      </c>
    </row>
    <row r="74" spans="2:18" ht="15.75" x14ac:dyDescent="0.25">
      <c r="B74" s="1">
        <v>42174</v>
      </c>
      <c r="C74" s="2">
        <v>24708</v>
      </c>
      <c r="D74" s="214">
        <v>100981.1</v>
      </c>
      <c r="E74" s="56">
        <v>42191</v>
      </c>
      <c r="F74" s="283">
        <v>100981.1</v>
      </c>
      <c r="G74" s="260">
        <f t="shared" si="1"/>
        <v>0</v>
      </c>
      <c r="H74" s="7"/>
      <c r="J74" s="80"/>
      <c r="L74" s="275">
        <v>22767</v>
      </c>
      <c r="M74" s="253">
        <v>273495.59999999998</v>
      </c>
      <c r="N74" s="165"/>
      <c r="O74" s="108">
        <v>2720625</v>
      </c>
      <c r="P74" s="59">
        <v>125000</v>
      </c>
      <c r="Q74" s="166">
        <v>42151</v>
      </c>
    </row>
    <row r="75" spans="2:18" ht="15.75" x14ac:dyDescent="0.25">
      <c r="B75" s="1">
        <v>42175</v>
      </c>
      <c r="C75" s="2">
        <v>24797</v>
      </c>
      <c r="D75" s="215">
        <v>7902.8</v>
      </c>
      <c r="E75" s="56">
        <v>42191</v>
      </c>
      <c r="F75" s="284">
        <v>7902.8</v>
      </c>
      <c r="G75" s="260">
        <f t="shared" si="1"/>
        <v>0</v>
      </c>
      <c r="H75" s="7"/>
      <c r="J75" s="80"/>
      <c r="L75" s="224">
        <v>22775</v>
      </c>
      <c r="M75" s="253">
        <v>173626.76</v>
      </c>
      <c r="N75" s="41"/>
      <c r="O75" s="108">
        <v>2961300</v>
      </c>
      <c r="P75" s="59">
        <v>25000</v>
      </c>
      <c r="Q75" s="166">
        <v>42151</v>
      </c>
    </row>
    <row r="76" spans="2:18" ht="15.75" x14ac:dyDescent="0.25">
      <c r="B76" s="1">
        <v>42175</v>
      </c>
      <c r="C76" s="2">
        <v>24799</v>
      </c>
      <c r="D76" s="215">
        <v>3135.6</v>
      </c>
      <c r="E76" s="56">
        <v>42191</v>
      </c>
      <c r="F76" s="284">
        <v>3135.6</v>
      </c>
      <c r="G76" s="260">
        <f t="shared" si="1"/>
        <v>0</v>
      </c>
      <c r="H76" s="7"/>
      <c r="J76" s="80"/>
      <c r="L76" s="270">
        <v>22789</v>
      </c>
      <c r="M76" s="271">
        <v>8010</v>
      </c>
      <c r="N76" s="48"/>
      <c r="O76" s="108" t="s">
        <v>45</v>
      </c>
      <c r="P76" s="59">
        <v>7106</v>
      </c>
      <c r="Q76" s="166">
        <v>42152</v>
      </c>
      <c r="R76" s="129">
        <v>42151</v>
      </c>
    </row>
    <row r="77" spans="2:18" ht="15.75" x14ac:dyDescent="0.25">
      <c r="B77" s="1">
        <v>42175</v>
      </c>
      <c r="C77" s="2">
        <v>24810</v>
      </c>
      <c r="D77" s="214">
        <v>199740.75</v>
      </c>
      <c r="E77" s="56">
        <v>42191</v>
      </c>
      <c r="F77" s="283">
        <v>199740.75</v>
      </c>
      <c r="G77" s="260">
        <f t="shared" si="1"/>
        <v>0</v>
      </c>
      <c r="H77" s="7"/>
      <c r="J77" s="80"/>
      <c r="L77" s="258">
        <v>22848</v>
      </c>
      <c r="M77" s="253">
        <v>13212.6</v>
      </c>
      <c r="N77" s="48"/>
      <c r="O77" s="108" t="s">
        <v>45</v>
      </c>
      <c r="P77" s="59">
        <v>55000</v>
      </c>
      <c r="Q77" s="166">
        <v>42152</v>
      </c>
    </row>
    <row r="78" spans="2:18" ht="15.75" x14ac:dyDescent="0.25">
      <c r="B78" s="221">
        <v>42175</v>
      </c>
      <c r="C78" s="308">
        <v>24837</v>
      </c>
      <c r="D78" s="219">
        <v>179777.72</v>
      </c>
      <c r="E78" s="56">
        <v>42191</v>
      </c>
      <c r="F78" s="295">
        <v>179777.72</v>
      </c>
      <c r="G78" s="260">
        <f t="shared" si="1"/>
        <v>0</v>
      </c>
      <c r="H78" s="7"/>
      <c r="J78" s="80"/>
      <c r="L78" s="273">
        <v>22857</v>
      </c>
      <c r="M78" s="274">
        <v>8408.4</v>
      </c>
      <c r="N78" s="41"/>
      <c r="O78" s="176" t="s">
        <v>45</v>
      </c>
      <c r="P78" s="59">
        <v>70000</v>
      </c>
      <c r="Q78" s="166">
        <v>42152</v>
      </c>
    </row>
    <row r="79" spans="2:18" ht="15.75" x14ac:dyDescent="0.25">
      <c r="B79" s="1">
        <v>42176</v>
      </c>
      <c r="C79" s="2">
        <v>24863</v>
      </c>
      <c r="D79" s="214">
        <v>187664.17</v>
      </c>
      <c r="E79" s="56">
        <v>42191</v>
      </c>
      <c r="F79" s="283">
        <v>187664.17</v>
      </c>
      <c r="G79" s="260">
        <f t="shared" si="1"/>
        <v>0</v>
      </c>
      <c r="H79" s="7"/>
      <c r="J79" s="80"/>
      <c r="L79" s="2">
        <v>22871</v>
      </c>
      <c r="M79" s="214">
        <v>134052.1</v>
      </c>
      <c r="N79" s="41"/>
      <c r="O79" s="176" t="s">
        <v>45</v>
      </c>
      <c r="P79" s="64">
        <v>33046</v>
      </c>
      <c r="Q79" s="47">
        <v>42153</v>
      </c>
      <c r="R79" s="129">
        <v>42152</v>
      </c>
    </row>
    <row r="80" spans="2:18" ht="15.75" x14ac:dyDescent="0.25">
      <c r="B80" s="1">
        <v>42176</v>
      </c>
      <c r="C80" s="2">
        <v>24897</v>
      </c>
      <c r="D80" s="214">
        <v>2653.6</v>
      </c>
      <c r="E80" s="56">
        <v>42191</v>
      </c>
      <c r="F80" s="283">
        <v>2653.6</v>
      </c>
      <c r="G80" s="260">
        <f t="shared" si="1"/>
        <v>0</v>
      </c>
      <c r="H80" s="7"/>
      <c r="J80" s="80"/>
      <c r="L80" s="2">
        <v>22943</v>
      </c>
      <c r="M80" s="214">
        <v>140815.98000000001</v>
      </c>
      <c r="N80" s="44"/>
      <c r="O80" s="108" t="s">
        <v>45</v>
      </c>
      <c r="P80" s="64">
        <v>85000</v>
      </c>
      <c r="Q80" s="47">
        <v>42152</v>
      </c>
    </row>
    <row r="81" spans="2:18" ht="15.75" x14ac:dyDescent="0.25">
      <c r="B81" s="1">
        <v>42176</v>
      </c>
      <c r="C81" s="2">
        <v>24905</v>
      </c>
      <c r="D81" s="214">
        <v>52302.25</v>
      </c>
      <c r="E81" s="56">
        <v>42191</v>
      </c>
      <c r="F81" s="283">
        <v>52302.25</v>
      </c>
      <c r="G81" s="260">
        <f t="shared" si="1"/>
        <v>0</v>
      </c>
      <c r="H81" s="7"/>
      <c r="J81" s="80"/>
      <c r="L81" s="2">
        <v>22944</v>
      </c>
      <c r="M81" s="214">
        <v>9806.7999999999993</v>
      </c>
      <c r="N81" s="165"/>
      <c r="O81" s="108">
        <v>2961299</v>
      </c>
      <c r="P81" s="64">
        <v>28000</v>
      </c>
      <c r="Q81" s="166">
        <v>42152</v>
      </c>
    </row>
    <row r="82" spans="2:18" ht="15.75" x14ac:dyDescent="0.25">
      <c r="B82" s="1">
        <v>42176</v>
      </c>
      <c r="C82" s="2">
        <v>24906</v>
      </c>
      <c r="D82" s="214">
        <v>694.6</v>
      </c>
      <c r="E82" s="56">
        <v>42191</v>
      </c>
      <c r="F82" s="283">
        <v>694.6</v>
      </c>
      <c r="G82" s="260">
        <f t="shared" si="1"/>
        <v>0</v>
      </c>
      <c r="H82" s="7"/>
      <c r="J82" s="80"/>
      <c r="L82" s="2">
        <v>22978</v>
      </c>
      <c r="M82" s="214">
        <v>5684.6</v>
      </c>
      <c r="N82" s="165"/>
      <c r="O82" s="108" t="s">
        <v>49</v>
      </c>
      <c r="P82" s="290">
        <v>10956.4</v>
      </c>
      <c r="Q82" s="164">
        <v>42146</v>
      </c>
      <c r="R82" s="129">
        <v>42152</v>
      </c>
    </row>
    <row r="83" spans="2:18" ht="15.75" x14ac:dyDescent="0.25">
      <c r="B83" s="1">
        <v>42177</v>
      </c>
      <c r="C83" s="2">
        <v>24922</v>
      </c>
      <c r="D83" s="214">
        <v>131970.72</v>
      </c>
      <c r="E83" s="56">
        <v>42191</v>
      </c>
      <c r="F83" s="283">
        <v>131970.72</v>
      </c>
      <c r="G83" s="260">
        <f t="shared" si="1"/>
        <v>0</v>
      </c>
      <c r="H83" s="7"/>
      <c r="J83" s="80"/>
      <c r="L83" s="2">
        <v>23018</v>
      </c>
      <c r="M83" s="214">
        <v>16761.93</v>
      </c>
      <c r="N83" s="165"/>
      <c r="O83" s="108" t="s">
        <v>49</v>
      </c>
      <c r="P83" s="290">
        <v>5366</v>
      </c>
      <c r="Q83" s="164">
        <v>42145</v>
      </c>
      <c r="R83" s="129">
        <v>42152</v>
      </c>
    </row>
    <row r="84" spans="2:18" ht="15.75" x14ac:dyDescent="0.25">
      <c r="B84" s="1">
        <v>42177</v>
      </c>
      <c r="C84" s="2">
        <v>24925</v>
      </c>
      <c r="D84" s="214">
        <v>4120.8999999999996</v>
      </c>
      <c r="E84" s="56">
        <v>42191</v>
      </c>
      <c r="F84" s="283">
        <v>4120.8999999999996</v>
      </c>
      <c r="G84" s="260">
        <f t="shared" si="1"/>
        <v>0</v>
      </c>
      <c r="H84" s="7"/>
      <c r="J84" s="80"/>
      <c r="L84" s="2"/>
      <c r="M84" s="214"/>
      <c r="N84" s="165"/>
      <c r="O84" s="108" t="s">
        <v>45</v>
      </c>
      <c r="P84" s="290">
        <v>38811.5</v>
      </c>
      <c r="Q84" s="164">
        <v>42154</v>
      </c>
      <c r="R84" s="129">
        <v>42153</v>
      </c>
    </row>
    <row r="85" spans="2:18" ht="15.75" x14ac:dyDescent="0.25">
      <c r="B85" s="1">
        <v>42177</v>
      </c>
      <c r="C85" s="2">
        <v>24927</v>
      </c>
      <c r="D85" s="214">
        <v>124695.22</v>
      </c>
      <c r="E85" s="56">
        <v>42191</v>
      </c>
      <c r="F85" s="283">
        <v>124695.22</v>
      </c>
      <c r="G85" s="260">
        <f t="shared" si="1"/>
        <v>0</v>
      </c>
      <c r="H85" s="7"/>
      <c r="J85" s="80"/>
      <c r="L85" s="2"/>
      <c r="M85" s="214"/>
      <c r="N85" s="41"/>
      <c r="O85" s="108" t="s">
        <v>45</v>
      </c>
      <c r="P85" s="290">
        <v>20000</v>
      </c>
      <c r="Q85" s="164">
        <v>42153</v>
      </c>
    </row>
    <row r="86" spans="2:18" x14ac:dyDescent="0.25">
      <c r="B86" s="1">
        <v>42177</v>
      </c>
      <c r="C86" s="2" t="s">
        <v>79</v>
      </c>
      <c r="D86" s="214">
        <v>2667.6</v>
      </c>
      <c r="E86" s="56">
        <v>42191</v>
      </c>
      <c r="F86" s="283">
        <v>2667.6</v>
      </c>
      <c r="G86" s="260">
        <f t="shared" si="1"/>
        <v>0</v>
      </c>
      <c r="H86" s="7"/>
      <c r="J86" s="80"/>
      <c r="L86" s="2"/>
      <c r="M86" s="214"/>
      <c r="N86" s="48"/>
      <c r="O86" s="89" t="s">
        <v>45</v>
      </c>
      <c r="P86" s="290">
        <v>80000</v>
      </c>
      <c r="Q86" s="47">
        <v>42153</v>
      </c>
    </row>
    <row r="87" spans="2:18" ht="15.75" x14ac:dyDescent="0.25">
      <c r="B87" s="1">
        <v>42177</v>
      </c>
      <c r="C87" s="2" t="s">
        <v>80</v>
      </c>
      <c r="D87" s="214">
        <v>88479.3</v>
      </c>
      <c r="E87" s="56" t="s">
        <v>124</v>
      </c>
      <c r="F87" s="171">
        <f>65313.22+23166.08</f>
        <v>88479.3</v>
      </c>
      <c r="G87" s="260">
        <f t="shared" si="1"/>
        <v>0</v>
      </c>
      <c r="H87" s="7"/>
      <c r="J87" s="80"/>
      <c r="L87" s="222"/>
      <c r="M87" s="214"/>
      <c r="N87" s="48"/>
      <c r="O87" s="232" t="s">
        <v>45</v>
      </c>
      <c r="P87" s="290">
        <v>105000</v>
      </c>
      <c r="Q87" s="47">
        <v>42153</v>
      </c>
    </row>
    <row r="88" spans="2:18" ht="15.75" x14ac:dyDescent="0.25">
      <c r="B88" s="221">
        <v>42178</v>
      </c>
      <c r="C88" s="308" t="s">
        <v>92</v>
      </c>
      <c r="D88" s="219">
        <v>7415.1</v>
      </c>
      <c r="E88" s="57">
        <v>42192</v>
      </c>
      <c r="F88" s="295">
        <v>7415.1</v>
      </c>
      <c r="G88" s="260">
        <f t="shared" si="1"/>
        <v>0</v>
      </c>
      <c r="H88" s="7"/>
      <c r="J88" s="80"/>
      <c r="L88" s="2"/>
      <c r="M88" s="214"/>
      <c r="N88" s="165"/>
      <c r="O88" s="108" t="s">
        <v>45</v>
      </c>
      <c r="P88" s="290">
        <v>75000</v>
      </c>
      <c r="Q88" s="164">
        <v>42153</v>
      </c>
    </row>
    <row r="89" spans="2:18" ht="15.75" x14ac:dyDescent="0.25">
      <c r="B89" s="1">
        <v>42178</v>
      </c>
      <c r="C89" s="2" t="s">
        <v>74</v>
      </c>
      <c r="D89" s="214">
        <v>216924.24</v>
      </c>
      <c r="E89" s="57">
        <v>42192</v>
      </c>
      <c r="F89" s="283">
        <v>216924.24</v>
      </c>
      <c r="G89" s="260">
        <f t="shared" si="1"/>
        <v>0</v>
      </c>
      <c r="H89" s="7"/>
      <c r="J89" s="80"/>
      <c r="L89" s="2"/>
      <c r="M89" s="214"/>
      <c r="N89" s="48"/>
      <c r="O89" s="108">
        <v>2961297</v>
      </c>
      <c r="P89" s="290">
        <v>85000</v>
      </c>
      <c r="Q89" s="47">
        <v>42153</v>
      </c>
    </row>
    <row r="90" spans="2:18" ht="15.75" x14ac:dyDescent="0.25">
      <c r="B90" s="1">
        <v>42178</v>
      </c>
      <c r="C90" s="2" t="s">
        <v>75</v>
      </c>
      <c r="D90" s="214">
        <v>74491.899999999994</v>
      </c>
      <c r="E90" s="57">
        <v>42192</v>
      </c>
      <c r="F90" s="283">
        <v>74491.899999999994</v>
      </c>
      <c r="G90" s="260">
        <f t="shared" si="1"/>
        <v>0</v>
      </c>
      <c r="H90" s="7"/>
      <c r="J90" s="80"/>
      <c r="L90" s="222"/>
      <c r="M90" s="214"/>
      <c r="N90" s="48"/>
      <c r="O90" s="108">
        <v>2961298</v>
      </c>
      <c r="P90" s="290">
        <v>70000</v>
      </c>
      <c r="Q90" s="47">
        <v>42153</v>
      </c>
    </row>
    <row r="91" spans="2:18" ht="18.75" x14ac:dyDescent="0.3">
      <c r="B91" s="1">
        <v>42179</v>
      </c>
      <c r="C91" s="2" t="s">
        <v>76</v>
      </c>
      <c r="D91" s="214">
        <v>1360</v>
      </c>
      <c r="E91" s="57">
        <v>42192</v>
      </c>
      <c r="F91" s="283">
        <v>1360</v>
      </c>
      <c r="G91" s="260">
        <f t="shared" si="1"/>
        <v>0</v>
      </c>
      <c r="H91" s="7"/>
      <c r="J91" s="80"/>
      <c r="L91" s="228"/>
      <c r="M91" s="175"/>
      <c r="N91" s="163"/>
      <c r="O91" s="108" t="s">
        <v>49</v>
      </c>
      <c r="P91" s="291">
        <v>1960</v>
      </c>
      <c r="Q91" s="164">
        <v>42152</v>
      </c>
      <c r="R91" s="129">
        <v>42153</v>
      </c>
    </row>
    <row r="92" spans="2:18" ht="15.75" x14ac:dyDescent="0.25">
      <c r="B92" s="1">
        <v>42179</v>
      </c>
      <c r="C92" s="2" t="s">
        <v>81</v>
      </c>
      <c r="D92" s="214">
        <v>145392.56</v>
      </c>
      <c r="E92" s="57">
        <v>42192</v>
      </c>
      <c r="F92" s="283">
        <v>145392.56</v>
      </c>
      <c r="G92" s="260">
        <f t="shared" si="1"/>
        <v>0</v>
      </c>
      <c r="H92" s="7"/>
      <c r="J92" s="80"/>
      <c r="L92" s="108"/>
      <c r="M92" s="133"/>
      <c r="N92" s="167"/>
      <c r="O92" s="108" t="s">
        <v>49</v>
      </c>
      <c r="P92" s="289">
        <v>384</v>
      </c>
      <c r="Q92" s="166">
        <v>42150</v>
      </c>
      <c r="R92" s="129">
        <v>42153</v>
      </c>
    </row>
    <row r="93" spans="2:18" ht="15.75" x14ac:dyDescent="0.25">
      <c r="B93" s="1">
        <v>42179</v>
      </c>
      <c r="C93" s="2" t="s">
        <v>77</v>
      </c>
      <c r="D93" s="214">
        <v>116634.56</v>
      </c>
      <c r="E93" s="57">
        <v>42192</v>
      </c>
      <c r="F93" s="283">
        <v>116634.56</v>
      </c>
      <c r="G93" s="260">
        <f t="shared" si="1"/>
        <v>0</v>
      </c>
      <c r="H93" s="7"/>
      <c r="J93" s="80"/>
      <c r="L93" s="102"/>
      <c r="M93" s="133"/>
      <c r="N93" s="165"/>
      <c r="O93" s="108" t="s">
        <v>49</v>
      </c>
      <c r="P93" s="289">
        <v>600</v>
      </c>
      <c r="Q93" s="166">
        <v>42152</v>
      </c>
      <c r="R93" s="129">
        <v>42153</v>
      </c>
    </row>
    <row r="94" spans="2:18" ht="15.75" x14ac:dyDescent="0.25">
      <c r="B94" s="1">
        <v>42180</v>
      </c>
      <c r="C94" s="2" t="s">
        <v>78</v>
      </c>
      <c r="D94" s="214">
        <v>15291</v>
      </c>
      <c r="E94" s="57">
        <v>42192</v>
      </c>
      <c r="F94" s="283">
        <v>15291</v>
      </c>
      <c r="G94" s="260">
        <f t="shared" si="1"/>
        <v>0</v>
      </c>
      <c r="H94" s="7"/>
      <c r="J94" s="80"/>
      <c r="L94" s="43"/>
      <c r="M94" s="44"/>
      <c r="N94" s="44"/>
      <c r="O94" s="176" t="s">
        <v>45</v>
      </c>
      <c r="P94" s="289">
        <v>55000</v>
      </c>
      <c r="Q94" s="166">
        <v>42154</v>
      </c>
    </row>
    <row r="95" spans="2:18" ht="15.75" x14ac:dyDescent="0.25">
      <c r="B95" s="1">
        <v>42180</v>
      </c>
      <c r="C95" s="2" t="s">
        <v>82</v>
      </c>
      <c r="D95" s="214">
        <v>138708.79999999999</v>
      </c>
      <c r="E95" s="57">
        <v>42192</v>
      </c>
      <c r="F95" s="283">
        <v>138708.79999999999</v>
      </c>
      <c r="G95" s="260">
        <f t="shared" si="1"/>
        <v>0</v>
      </c>
      <c r="H95" s="7"/>
      <c r="J95" s="80"/>
      <c r="L95" s="43"/>
      <c r="M95" s="44"/>
      <c r="N95" s="44"/>
      <c r="O95" s="176" t="s">
        <v>45</v>
      </c>
      <c r="P95" s="289">
        <v>35000</v>
      </c>
      <c r="Q95" s="166">
        <v>42154</v>
      </c>
    </row>
    <row r="96" spans="2:18" ht="15.75" x14ac:dyDescent="0.25">
      <c r="B96" s="1">
        <v>42180</v>
      </c>
      <c r="C96" s="2" t="s">
        <v>83</v>
      </c>
      <c r="D96" s="214">
        <v>130299.1</v>
      </c>
      <c r="E96" s="57">
        <v>42192</v>
      </c>
      <c r="F96" s="283">
        <v>130299.1</v>
      </c>
      <c r="G96" s="260">
        <f t="shared" si="1"/>
        <v>0</v>
      </c>
      <c r="H96" s="7"/>
      <c r="J96" s="80"/>
      <c r="L96" s="43"/>
      <c r="M96" s="44"/>
      <c r="N96" s="44"/>
      <c r="O96" s="176" t="s">
        <v>45</v>
      </c>
      <c r="P96" s="289">
        <v>42000</v>
      </c>
      <c r="Q96" s="166">
        <v>42154</v>
      </c>
    </row>
    <row r="97" spans="2:17" ht="15.75" x14ac:dyDescent="0.25">
      <c r="B97" s="1">
        <v>42180</v>
      </c>
      <c r="C97" s="2" t="s">
        <v>84</v>
      </c>
      <c r="D97" s="214">
        <v>2523.1999999999998</v>
      </c>
      <c r="E97" s="57">
        <v>42192</v>
      </c>
      <c r="F97" s="283">
        <v>2523.1999999999998</v>
      </c>
      <c r="G97" s="260">
        <f t="shared" si="1"/>
        <v>0</v>
      </c>
      <c r="H97" s="7"/>
      <c r="J97" s="80"/>
      <c r="L97" s="43"/>
      <c r="M97" s="44"/>
      <c r="N97" s="167"/>
      <c r="O97" s="176">
        <v>2961296</v>
      </c>
      <c r="P97" s="289">
        <v>97000</v>
      </c>
      <c r="Q97" s="166">
        <v>42154</v>
      </c>
    </row>
    <row r="98" spans="2:17" ht="15.75" x14ac:dyDescent="0.25">
      <c r="B98" s="209">
        <v>42180</v>
      </c>
      <c r="C98" s="223" t="s">
        <v>85</v>
      </c>
      <c r="D98" s="216">
        <v>720.44</v>
      </c>
      <c r="E98" s="57">
        <v>42192</v>
      </c>
      <c r="F98" s="294">
        <v>720.44</v>
      </c>
      <c r="G98" s="261">
        <f t="shared" si="1"/>
        <v>0</v>
      </c>
      <c r="H98" s="211"/>
      <c r="J98" s="80"/>
      <c r="L98" s="286"/>
      <c r="M98" s="157">
        <v>0</v>
      </c>
      <c r="N98" s="157"/>
      <c r="O98" s="104">
        <v>2961294</v>
      </c>
      <c r="P98" s="292">
        <v>37161</v>
      </c>
      <c r="Q98" s="244">
        <v>42154</v>
      </c>
    </row>
    <row r="99" spans="2:17" ht="15.75" x14ac:dyDescent="0.25">
      <c r="B99" s="1">
        <v>42181</v>
      </c>
      <c r="C99" s="309" t="s">
        <v>86</v>
      </c>
      <c r="D99" s="214">
        <v>200017.3</v>
      </c>
      <c r="E99" s="57">
        <v>42192</v>
      </c>
      <c r="F99" s="283">
        <v>200017.3</v>
      </c>
      <c r="G99" s="261">
        <f t="shared" si="1"/>
        <v>0</v>
      </c>
      <c r="H99" s="162"/>
      <c r="J99" s="80"/>
      <c r="L99" s="48"/>
      <c r="M99" s="48"/>
      <c r="N99" s="48"/>
      <c r="O99" s="48" t="s">
        <v>45</v>
      </c>
      <c r="P99" s="290">
        <v>33595.5</v>
      </c>
      <c r="Q99" s="122">
        <v>42155</v>
      </c>
    </row>
    <row r="100" spans="2:17" ht="16.5" thickBot="1" x14ac:dyDescent="0.3">
      <c r="B100" s="1">
        <v>42181</v>
      </c>
      <c r="C100" s="309" t="s">
        <v>87</v>
      </c>
      <c r="D100" s="214">
        <v>3795</v>
      </c>
      <c r="E100" s="57">
        <v>42192</v>
      </c>
      <c r="F100" s="283">
        <v>3795</v>
      </c>
      <c r="G100" s="261">
        <f t="shared" si="1"/>
        <v>0</v>
      </c>
      <c r="H100" s="162"/>
      <c r="J100" s="80"/>
      <c r="L100" s="287"/>
      <c r="M100" s="287"/>
      <c r="N100" s="287"/>
      <c r="O100" s="287"/>
      <c r="P100" s="288">
        <v>0</v>
      </c>
      <c r="Q100" s="287"/>
    </row>
    <row r="101" spans="2:17" ht="16.5" thickTop="1" x14ac:dyDescent="0.25">
      <c r="B101" s="1">
        <v>42181</v>
      </c>
      <c r="C101" s="228" t="s">
        <v>88</v>
      </c>
      <c r="D101" s="215">
        <v>6498</v>
      </c>
      <c r="E101" s="57">
        <v>42192</v>
      </c>
      <c r="F101" s="284">
        <v>6498</v>
      </c>
      <c r="G101" s="261">
        <f t="shared" si="1"/>
        <v>0</v>
      </c>
      <c r="H101" s="162"/>
      <c r="J101" s="80"/>
      <c r="L101" s="285"/>
      <c r="M101" s="84">
        <f>SUM(M55:M98)</f>
        <v>2107062.2800000003</v>
      </c>
      <c r="N101" s="85"/>
      <c r="O101" s="86"/>
      <c r="P101" s="84">
        <f>SUM(P55:P100)</f>
        <v>2107062.2799999998</v>
      </c>
      <c r="Q101" s="36"/>
    </row>
    <row r="102" spans="2:17" ht="15.75" x14ac:dyDescent="0.25">
      <c r="B102" s="221">
        <v>42181</v>
      </c>
      <c r="C102" s="224" t="s">
        <v>93</v>
      </c>
      <c r="D102" s="219">
        <v>23669.8</v>
      </c>
      <c r="E102" s="57">
        <v>42192</v>
      </c>
      <c r="F102" s="295">
        <v>23669.8</v>
      </c>
      <c r="G102" s="261">
        <f t="shared" si="1"/>
        <v>0</v>
      </c>
      <c r="H102" s="162"/>
      <c r="J102" s="80"/>
    </row>
    <row r="103" spans="2:17" ht="15.75" x14ac:dyDescent="0.25">
      <c r="B103" s="1">
        <v>42181</v>
      </c>
      <c r="C103" s="228" t="s">
        <v>89</v>
      </c>
      <c r="D103" s="215">
        <v>11856</v>
      </c>
      <c r="E103" s="57">
        <v>42192</v>
      </c>
      <c r="F103" s="284">
        <v>11856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42182</v>
      </c>
      <c r="C104" s="224" t="s">
        <v>90</v>
      </c>
      <c r="D104" s="219">
        <v>151258.25</v>
      </c>
      <c r="E104" s="57">
        <v>42192</v>
      </c>
      <c r="F104" s="295">
        <v>151258.25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42182</v>
      </c>
      <c r="C105" s="224" t="s">
        <v>91</v>
      </c>
      <c r="D105" s="219">
        <v>4233.1000000000004</v>
      </c>
      <c r="E105" s="57">
        <v>42192</v>
      </c>
      <c r="F105" s="295">
        <v>4233.1000000000004</v>
      </c>
      <c r="G105" s="261">
        <f t="shared" si="1"/>
        <v>0</v>
      </c>
      <c r="H105" s="162"/>
      <c r="J105" s="80"/>
      <c r="L105" s="299"/>
      <c r="M105" s="53" t="s">
        <v>24</v>
      </c>
      <c r="N105" s="22"/>
      <c r="O105" s="35"/>
      <c r="P105" s="248">
        <v>42177</v>
      </c>
      <c r="Q105" s="36"/>
    </row>
    <row r="106" spans="2:17" ht="16.5" customHeight="1" thickBot="1" x14ac:dyDescent="0.3">
      <c r="B106" s="221">
        <v>42182</v>
      </c>
      <c r="C106" s="224" t="s">
        <v>94</v>
      </c>
      <c r="D106" s="219">
        <v>210441.7</v>
      </c>
      <c r="E106" s="57">
        <v>42192</v>
      </c>
      <c r="F106" s="295">
        <v>210441.7</v>
      </c>
      <c r="G106" s="261">
        <f t="shared" si="1"/>
        <v>0</v>
      </c>
      <c r="H106" s="162"/>
      <c r="J106" s="80"/>
      <c r="L106" s="38"/>
      <c r="M106" s="39"/>
      <c r="N106" s="37"/>
      <c r="O106" s="38"/>
      <c r="P106" s="39" t="s">
        <v>44</v>
      </c>
      <c r="Q106" s="40"/>
    </row>
    <row r="107" spans="2:17" ht="16.5" thickBot="1" x14ac:dyDescent="0.3">
      <c r="B107" s="221">
        <v>42182</v>
      </c>
      <c r="C107" s="224" t="s">
        <v>95</v>
      </c>
      <c r="D107" s="219">
        <v>121610.92</v>
      </c>
      <c r="E107" s="57">
        <v>42192</v>
      </c>
      <c r="F107" s="295">
        <v>121610.92</v>
      </c>
      <c r="G107" s="261">
        <f t="shared" si="1"/>
        <v>0</v>
      </c>
      <c r="H107" s="162"/>
      <c r="J107" s="80"/>
      <c r="L107" s="93" t="s">
        <v>21</v>
      </c>
      <c r="M107" s="71" t="s">
        <v>16</v>
      </c>
      <c r="N107" s="72"/>
      <c r="O107" s="73" t="s">
        <v>22</v>
      </c>
      <c r="P107" s="71" t="s">
        <v>16</v>
      </c>
      <c r="Q107" s="74"/>
    </row>
    <row r="108" spans="2:17" ht="15.75" x14ac:dyDescent="0.25">
      <c r="B108" s="221">
        <v>42182</v>
      </c>
      <c r="C108" s="224" t="s">
        <v>96</v>
      </c>
      <c r="D108" s="219">
        <v>3762</v>
      </c>
      <c r="E108" s="57">
        <v>42192</v>
      </c>
      <c r="F108" s="295">
        <v>3762</v>
      </c>
      <c r="G108" s="261">
        <f t="shared" si="1"/>
        <v>0</v>
      </c>
      <c r="H108" s="162"/>
      <c r="J108" s="80"/>
      <c r="L108" s="306">
        <v>23018</v>
      </c>
      <c r="M108" s="138">
        <v>77337.570000000007</v>
      </c>
      <c r="N108" s="138"/>
      <c r="O108" s="109">
        <v>2961293</v>
      </c>
      <c r="P108" s="69">
        <v>125000</v>
      </c>
      <c r="Q108" s="301">
        <v>42155</v>
      </c>
    </row>
    <row r="109" spans="2:17" ht="15.75" x14ac:dyDescent="0.25">
      <c r="B109" s="221">
        <v>42183</v>
      </c>
      <c r="C109" s="224" t="s">
        <v>97</v>
      </c>
      <c r="D109" s="219">
        <v>9326.7999999999993</v>
      </c>
      <c r="E109" s="57">
        <v>42192</v>
      </c>
      <c r="F109" s="295">
        <v>9326.7999999999993</v>
      </c>
      <c r="G109" s="261">
        <f t="shared" si="1"/>
        <v>0</v>
      </c>
      <c r="H109" s="162"/>
      <c r="J109" s="80"/>
      <c r="L109" s="2">
        <v>23035</v>
      </c>
      <c r="M109" s="214">
        <v>3456</v>
      </c>
      <c r="N109" s="44"/>
      <c r="O109" s="108">
        <v>2961292</v>
      </c>
      <c r="P109" s="59">
        <v>45000</v>
      </c>
      <c r="Q109" s="166">
        <v>42155</v>
      </c>
    </row>
    <row r="110" spans="2:17" ht="15.75" x14ac:dyDescent="0.25">
      <c r="B110" s="221">
        <v>42183</v>
      </c>
      <c r="C110" s="224" t="s">
        <v>98</v>
      </c>
      <c r="D110" s="219">
        <v>71226.5</v>
      </c>
      <c r="E110" s="57">
        <v>42192</v>
      </c>
      <c r="F110" s="295">
        <v>71226.5</v>
      </c>
      <c r="G110" s="261">
        <f t="shared" si="1"/>
        <v>0</v>
      </c>
      <c r="H110" s="162"/>
      <c r="J110" s="80"/>
      <c r="L110" s="2">
        <v>23054</v>
      </c>
      <c r="M110" s="214">
        <v>86144.33</v>
      </c>
      <c r="N110" s="44"/>
      <c r="O110" s="108">
        <v>2961291</v>
      </c>
      <c r="P110" s="59">
        <v>73500</v>
      </c>
      <c r="Q110" s="166">
        <v>42155</v>
      </c>
    </row>
    <row r="111" spans="2:17" ht="15.75" x14ac:dyDescent="0.25">
      <c r="B111" s="221">
        <v>42184</v>
      </c>
      <c r="C111" s="224" t="s">
        <v>99</v>
      </c>
      <c r="D111" s="219">
        <v>5446</v>
      </c>
      <c r="E111" s="57">
        <v>42192</v>
      </c>
      <c r="F111" s="295">
        <v>5446</v>
      </c>
      <c r="G111" s="261">
        <f t="shared" si="1"/>
        <v>0</v>
      </c>
      <c r="H111" s="162"/>
      <c r="J111" s="80"/>
      <c r="L111" s="2">
        <v>23093</v>
      </c>
      <c r="M111" s="214">
        <v>5860.8</v>
      </c>
      <c r="N111" s="167"/>
      <c r="O111" s="108">
        <v>2961290</v>
      </c>
      <c r="P111" s="59">
        <v>20000</v>
      </c>
      <c r="Q111" s="166">
        <v>42155</v>
      </c>
    </row>
    <row r="112" spans="2:17" ht="15.75" x14ac:dyDescent="0.25">
      <c r="B112" s="221">
        <v>42184</v>
      </c>
      <c r="C112" s="224" t="s">
        <v>100</v>
      </c>
      <c r="D112" s="219">
        <v>145896.35</v>
      </c>
      <c r="E112" s="57">
        <v>42192</v>
      </c>
      <c r="F112" s="295">
        <v>145896.35</v>
      </c>
      <c r="G112" s="261">
        <f t="shared" si="1"/>
        <v>0</v>
      </c>
      <c r="H112" s="162"/>
      <c r="J112" s="80"/>
      <c r="L112" s="2">
        <v>23099</v>
      </c>
      <c r="M112" s="214">
        <v>43925.4</v>
      </c>
      <c r="N112" s="44"/>
      <c r="O112" s="108" t="s">
        <v>40</v>
      </c>
      <c r="P112" s="59">
        <v>30000</v>
      </c>
      <c r="Q112" s="166">
        <v>42156</v>
      </c>
    </row>
    <row r="113" spans="2:18" ht="15.75" x14ac:dyDescent="0.25">
      <c r="B113" s="221">
        <v>42184</v>
      </c>
      <c r="C113" s="224" t="s">
        <v>101</v>
      </c>
      <c r="D113" s="219">
        <v>80727.05</v>
      </c>
      <c r="E113" s="57">
        <v>42192</v>
      </c>
      <c r="F113" s="295">
        <v>80727.05</v>
      </c>
      <c r="G113" s="262">
        <f t="shared" si="1"/>
        <v>0</v>
      </c>
      <c r="H113" s="48"/>
      <c r="J113" s="80"/>
      <c r="L113" s="2">
        <v>23144</v>
      </c>
      <c r="M113" s="214">
        <v>229872.573</v>
      </c>
      <c r="N113" s="60"/>
      <c r="O113" s="108" t="s">
        <v>40</v>
      </c>
      <c r="P113" s="59">
        <v>34801.5</v>
      </c>
      <c r="Q113" s="166">
        <v>42157</v>
      </c>
      <c r="R113" s="129">
        <v>42156</v>
      </c>
    </row>
    <row r="114" spans="2:18" ht="15.75" x14ac:dyDescent="0.25">
      <c r="B114" s="221">
        <v>42185</v>
      </c>
      <c r="C114" s="258" t="s">
        <v>102</v>
      </c>
      <c r="D114" s="253">
        <v>14383.4</v>
      </c>
      <c r="E114" s="57">
        <v>42192</v>
      </c>
      <c r="F114" s="296">
        <v>14383.4</v>
      </c>
      <c r="G114" s="134">
        <f t="shared" si="1"/>
        <v>0</v>
      </c>
      <c r="H114" s="48"/>
      <c r="J114" s="80"/>
      <c r="L114" s="2">
        <v>23147</v>
      </c>
      <c r="M114" s="214">
        <v>61530</v>
      </c>
      <c r="N114" s="44"/>
      <c r="O114" s="204" t="s">
        <v>40</v>
      </c>
      <c r="P114" s="61">
        <v>80000</v>
      </c>
      <c r="Q114" s="166">
        <v>42156</v>
      </c>
    </row>
    <row r="115" spans="2:18" ht="15.75" x14ac:dyDescent="0.25">
      <c r="B115" s="221">
        <v>42185</v>
      </c>
      <c r="C115" s="258" t="s">
        <v>103</v>
      </c>
      <c r="D115" s="253">
        <v>1725</v>
      </c>
      <c r="E115" s="57">
        <v>42192</v>
      </c>
      <c r="F115" s="296">
        <v>1725</v>
      </c>
      <c r="G115" s="134">
        <f t="shared" si="1"/>
        <v>0</v>
      </c>
      <c r="H115" s="48"/>
      <c r="J115" s="80"/>
      <c r="L115" s="2">
        <v>23179</v>
      </c>
      <c r="M115" s="214">
        <v>133426.4</v>
      </c>
      <c r="N115" s="41"/>
      <c r="O115" s="108">
        <v>2961251</v>
      </c>
      <c r="P115" s="59">
        <v>54000</v>
      </c>
      <c r="Q115" s="166">
        <v>42156</v>
      </c>
    </row>
    <row r="116" spans="2:18" ht="15.75" x14ac:dyDescent="0.25">
      <c r="B116" s="221">
        <v>42185</v>
      </c>
      <c r="C116" s="258" t="s">
        <v>104</v>
      </c>
      <c r="D116" s="253">
        <v>147959.47</v>
      </c>
      <c r="E116" s="57">
        <v>42192</v>
      </c>
      <c r="F116" s="296">
        <v>147959.47</v>
      </c>
      <c r="G116" s="134">
        <f t="shared" si="1"/>
        <v>0</v>
      </c>
      <c r="H116" s="48"/>
      <c r="J116" s="80"/>
      <c r="L116" s="2">
        <v>23210</v>
      </c>
      <c r="M116" s="214">
        <v>1962.1</v>
      </c>
      <c r="N116" s="162"/>
      <c r="O116" s="108" t="s">
        <v>40</v>
      </c>
      <c r="P116" s="59">
        <v>4558</v>
      </c>
      <c r="Q116" s="166">
        <v>42156</v>
      </c>
    </row>
    <row r="117" spans="2:18" ht="15.75" x14ac:dyDescent="0.25">
      <c r="B117" s="269">
        <v>42185</v>
      </c>
      <c r="C117" s="336" t="s">
        <v>106</v>
      </c>
      <c r="D117" s="337">
        <v>920.4</v>
      </c>
      <c r="E117" s="57">
        <v>42192</v>
      </c>
      <c r="F117" s="338">
        <v>920.4</v>
      </c>
      <c r="G117" s="276">
        <f t="shared" si="1"/>
        <v>0</v>
      </c>
      <c r="H117" s="48"/>
      <c r="J117" s="80"/>
      <c r="L117" s="2">
        <v>23243</v>
      </c>
      <c r="M117" s="214">
        <v>191709.12</v>
      </c>
      <c r="N117" s="302"/>
      <c r="O117" s="161" t="s">
        <v>40</v>
      </c>
      <c r="P117" s="59">
        <v>55000</v>
      </c>
      <c r="Q117" s="164">
        <v>42157</v>
      </c>
    </row>
    <row r="118" spans="2:18" x14ac:dyDescent="0.25">
      <c r="B118" s="339">
        <v>42185</v>
      </c>
      <c r="C118" s="340" t="s">
        <v>105</v>
      </c>
      <c r="D118" s="341">
        <v>1144.8</v>
      </c>
      <c r="E118" s="56">
        <v>42192</v>
      </c>
      <c r="F118" s="342">
        <v>1144.8</v>
      </c>
      <c r="G118" s="276">
        <f t="shared" si="1"/>
        <v>0</v>
      </c>
      <c r="H118"/>
      <c r="J118" s="80"/>
      <c r="L118" s="2">
        <v>23300</v>
      </c>
      <c r="M118" s="214">
        <v>3181.4</v>
      </c>
      <c r="N118" s="162"/>
      <c r="O118" s="161" t="s">
        <v>40</v>
      </c>
      <c r="P118" s="64">
        <v>70000</v>
      </c>
      <c r="Q118" s="164">
        <v>42157</v>
      </c>
    </row>
    <row r="119" spans="2:18" ht="19.5" customHeight="1" thickBot="1" x14ac:dyDescent="0.35">
      <c r="B119" s="363">
        <v>42158</v>
      </c>
      <c r="C119" s="364">
        <v>23085</v>
      </c>
      <c r="D119" s="365">
        <v>65285.5</v>
      </c>
      <c r="E119" s="367">
        <v>42216</v>
      </c>
      <c r="F119" s="366">
        <v>65285.5</v>
      </c>
      <c r="G119" s="276">
        <f t="shared" si="1"/>
        <v>0</v>
      </c>
      <c r="H119"/>
      <c r="J119" s="80"/>
      <c r="L119" s="2">
        <v>23307</v>
      </c>
      <c r="M119" s="214">
        <v>129004.2</v>
      </c>
      <c r="N119" s="162"/>
      <c r="O119" s="161">
        <v>2961252</v>
      </c>
      <c r="P119" s="64">
        <v>39000</v>
      </c>
      <c r="Q119" s="164">
        <v>42157</v>
      </c>
    </row>
    <row r="120" spans="2:18" ht="16.5" customHeight="1" thickTop="1" x14ac:dyDescent="0.45">
      <c r="B120" s="335"/>
      <c r="C120" s="257"/>
      <c r="D120" s="218">
        <f>SUM(D3:D119)</f>
        <v>8500426.1729999967</v>
      </c>
      <c r="E120" s="24"/>
      <c r="F120" s="24"/>
      <c r="G120" s="148">
        <f>SUM(G3:G119)</f>
        <v>0</v>
      </c>
      <c r="H120"/>
      <c r="J120" s="80"/>
      <c r="L120" s="2">
        <v>23321</v>
      </c>
      <c r="M120" s="214">
        <v>5382</v>
      </c>
      <c r="N120" s="170"/>
      <c r="O120" s="176">
        <v>2961253</v>
      </c>
      <c r="P120" s="64">
        <v>28877.5</v>
      </c>
      <c r="Q120" s="164">
        <v>42157</v>
      </c>
    </row>
    <row r="121" spans="2:18" ht="15.75" x14ac:dyDescent="0.25">
      <c r="B121" s="155"/>
      <c r="C121" s="152"/>
      <c r="D121" s="153"/>
      <c r="E121" s="151"/>
      <c r="F121" s="152"/>
      <c r="G121" s="154"/>
      <c r="H121"/>
      <c r="J121" s="80"/>
      <c r="L121" s="2">
        <v>23345</v>
      </c>
      <c r="M121" s="214">
        <v>141487.87</v>
      </c>
      <c r="N121" s="162"/>
      <c r="O121" s="161" t="s">
        <v>71</v>
      </c>
      <c r="P121" s="64">
        <v>8233.6</v>
      </c>
      <c r="Q121" s="164">
        <v>42156</v>
      </c>
      <c r="R121" s="129">
        <v>42157</v>
      </c>
    </row>
    <row r="122" spans="2:18" ht="15.75" x14ac:dyDescent="0.25">
      <c r="D122"/>
      <c r="G122"/>
      <c r="H122"/>
      <c r="J122"/>
      <c r="L122" s="2">
        <v>23352</v>
      </c>
      <c r="M122" s="214">
        <v>10143</v>
      </c>
      <c r="N122" s="41"/>
      <c r="O122" s="161" t="s">
        <v>71</v>
      </c>
      <c r="P122" s="64">
        <v>4787.5600000000004</v>
      </c>
      <c r="Q122" s="164">
        <v>42151</v>
      </c>
      <c r="R122" s="129">
        <v>42157</v>
      </c>
    </row>
    <row r="123" spans="2:18" ht="15.75" x14ac:dyDescent="0.25">
      <c r="B123" s="1"/>
      <c r="C123" s="324"/>
      <c r="D123" s="324"/>
      <c r="E123" s="325"/>
      <c r="F123" s="326"/>
      <c r="G123"/>
      <c r="H123"/>
      <c r="J123"/>
      <c r="L123" s="2">
        <v>23404</v>
      </c>
      <c r="M123" s="214">
        <v>171380.2</v>
      </c>
      <c r="N123" s="41"/>
      <c r="O123" s="161" t="s">
        <v>71</v>
      </c>
      <c r="P123" s="64">
        <v>9090.1200000000008</v>
      </c>
      <c r="Q123" s="164">
        <v>42151</v>
      </c>
      <c r="R123" s="129">
        <v>42157</v>
      </c>
    </row>
    <row r="124" spans="2:18" ht="18.75" x14ac:dyDescent="0.3">
      <c r="B124" s="1"/>
      <c r="C124" s="324"/>
      <c r="D124" s="324"/>
      <c r="E124" s="325"/>
      <c r="F124" s="326"/>
      <c r="G124"/>
      <c r="H124"/>
      <c r="J124"/>
      <c r="L124" s="2">
        <v>23447</v>
      </c>
      <c r="M124" s="214">
        <v>249250.15</v>
      </c>
      <c r="N124" s="163"/>
      <c r="O124" s="161" t="s">
        <v>40</v>
      </c>
      <c r="P124" s="293">
        <v>27123</v>
      </c>
      <c r="Q124" s="164">
        <v>42159</v>
      </c>
      <c r="R124" s="129">
        <v>42158</v>
      </c>
    </row>
    <row r="125" spans="2:18" ht="15.75" x14ac:dyDescent="0.25">
      <c r="B125" s="1"/>
      <c r="C125" s="324"/>
      <c r="D125" s="324"/>
      <c r="E125" s="325"/>
      <c r="F125" s="326"/>
      <c r="G125"/>
      <c r="H125"/>
      <c r="J125"/>
      <c r="L125" s="2">
        <v>23450</v>
      </c>
      <c r="M125" s="214">
        <v>106168.3</v>
      </c>
      <c r="N125" s="41"/>
      <c r="O125" s="161">
        <v>2961256</v>
      </c>
      <c r="P125" s="59">
        <v>69500</v>
      </c>
      <c r="Q125" s="166">
        <v>42158</v>
      </c>
    </row>
    <row r="126" spans="2:18" ht="15.75" x14ac:dyDescent="0.25">
      <c r="B126" s="1"/>
      <c r="C126" s="324"/>
      <c r="D126" s="324"/>
      <c r="E126" s="325"/>
      <c r="F126" s="326"/>
      <c r="L126" s="2">
        <v>23451</v>
      </c>
      <c r="M126" s="214">
        <v>4653.6000000000004</v>
      </c>
      <c r="N126" s="165"/>
      <c r="O126" s="108">
        <v>2961254</v>
      </c>
      <c r="P126" s="59">
        <v>90000</v>
      </c>
      <c r="Q126" s="166">
        <v>42158</v>
      </c>
    </row>
    <row r="127" spans="2:18" ht="15.75" x14ac:dyDescent="0.25">
      <c r="B127" s="1"/>
      <c r="C127" s="324"/>
      <c r="D127" s="324"/>
      <c r="E127" s="327"/>
      <c r="F127" s="326"/>
      <c r="L127" s="2">
        <v>23474</v>
      </c>
      <c r="M127" s="214">
        <v>5301.8</v>
      </c>
      <c r="N127" s="165"/>
      <c r="O127" s="108">
        <v>2961255</v>
      </c>
      <c r="P127" s="59">
        <v>75000</v>
      </c>
      <c r="Q127" s="166">
        <v>42158</v>
      </c>
    </row>
    <row r="128" spans="2:18" ht="15.75" x14ac:dyDescent="0.25">
      <c r="B128" s="1"/>
      <c r="C128" s="324"/>
      <c r="D128" s="324"/>
      <c r="E128" s="327"/>
      <c r="F128" s="326"/>
      <c r="L128" s="2">
        <v>23505</v>
      </c>
      <c r="M128" s="214">
        <v>53753.3</v>
      </c>
      <c r="N128" s="41"/>
      <c r="O128" s="108" t="s">
        <v>71</v>
      </c>
      <c r="P128" s="59">
        <v>520</v>
      </c>
      <c r="Q128" s="166">
        <v>42158</v>
      </c>
    </row>
    <row r="129" spans="2:18" ht="15.75" x14ac:dyDescent="0.25">
      <c r="B129" s="1"/>
      <c r="C129" s="324"/>
      <c r="D129" s="324"/>
      <c r="E129" s="327"/>
      <c r="F129" s="326"/>
      <c r="G129"/>
      <c r="H129"/>
      <c r="J129"/>
      <c r="L129" s="2">
        <v>23560</v>
      </c>
      <c r="M129" s="214">
        <v>224748.6</v>
      </c>
      <c r="N129" s="162"/>
      <c r="O129" s="108" t="s">
        <v>71</v>
      </c>
      <c r="P129" s="59">
        <v>6320</v>
      </c>
      <c r="Q129" s="166">
        <v>42158</v>
      </c>
    </row>
    <row r="130" spans="2:18" ht="15.75" x14ac:dyDescent="0.25">
      <c r="B130" s="1"/>
      <c r="C130" s="324"/>
      <c r="D130" s="324"/>
      <c r="E130" s="327"/>
      <c r="F130" s="326"/>
      <c r="G130"/>
      <c r="H130"/>
      <c r="J130"/>
      <c r="L130" s="2">
        <v>23561</v>
      </c>
      <c r="M130" s="214">
        <v>36792.400000000001</v>
      </c>
      <c r="N130" s="162"/>
      <c r="O130" s="108" t="s">
        <v>40</v>
      </c>
      <c r="P130" s="59">
        <v>105000</v>
      </c>
      <c r="Q130" s="166">
        <v>42159</v>
      </c>
    </row>
    <row r="131" spans="2:18" ht="15.75" x14ac:dyDescent="0.25">
      <c r="B131" s="1"/>
      <c r="C131" s="324"/>
      <c r="D131" s="324"/>
      <c r="E131" s="327"/>
      <c r="F131" s="326"/>
      <c r="G131"/>
      <c r="H131"/>
      <c r="J131"/>
      <c r="L131" s="2">
        <v>23650</v>
      </c>
      <c r="M131" s="214">
        <v>48077.599999999999</v>
      </c>
      <c r="N131" s="41"/>
      <c r="O131" s="176" t="s">
        <v>40</v>
      </c>
      <c r="P131" s="59">
        <v>35343.5</v>
      </c>
      <c r="Q131" s="166">
        <v>42160</v>
      </c>
      <c r="R131" s="129">
        <v>42159</v>
      </c>
    </row>
    <row r="132" spans="2:18" ht="15.75" x14ac:dyDescent="0.25">
      <c r="B132" s="1"/>
      <c r="C132" s="324"/>
      <c r="D132" s="324"/>
      <c r="E132" s="327"/>
      <c r="F132" s="326"/>
      <c r="G132"/>
      <c r="H132"/>
      <c r="J132"/>
      <c r="L132" s="2">
        <v>23693</v>
      </c>
      <c r="M132" s="214">
        <v>16067.37</v>
      </c>
      <c r="N132" s="41" t="s">
        <v>29</v>
      </c>
      <c r="O132" s="176" t="s">
        <v>40</v>
      </c>
      <c r="P132" s="64">
        <v>95000</v>
      </c>
      <c r="Q132" s="164">
        <v>42159</v>
      </c>
    </row>
    <row r="133" spans="2:18" ht="15.75" x14ac:dyDescent="0.25">
      <c r="B133" s="1"/>
      <c r="C133" s="324"/>
      <c r="D133" s="324"/>
      <c r="E133" s="327"/>
      <c r="F133" s="326"/>
      <c r="G133"/>
      <c r="H133"/>
      <c r="J133"/>
      <c r="L133" s="2"/>
      <c r="M133" s="214"/>
      <c r="N133" s="44"/>
      <c r="O133" s="108">
        <v>2961257</v>
      </c>
      <c r="P133" s="64">
        <v>62000</v>
      </c>
      <c r="Q133" s="164">
        <v>42159</v>
      </c>
    </row>
    <row r="134" spans="2:18" ht="15.75" x14ac:dyDescent="0.25">
      <c r="B134" s="1"/>
      <c r="C134" s="324"/>
      <c r="D134" s="324"/>
      <c r="E134" s="327"/>
      <c r="F134" s="326"/>
      <c r="G134"/>
      <c r="H134"/>
      <c r="J134"/>
      <c r="L134" s="2"/>
      <c r="M134" s="214"/>
      <c r="N134" s="165"/>
      <c r="O134" s="108" t="s">
        <v>40</v>
      </c>
      <c r="P134" s="64">
        <v>17350</v>
      </c>
      <c r="Q134" s="166">
        <v>42150</v>
      </c>
      <c r="R134" s="129">
        <v>42159</v>
      </c>
    </row>
    <row r="135" spans="2:18" ht="15.75" x14ac:dyDescent="0.25">
      <c r="B135" s="1"/>
      <c r="C135" s="324"/>
      <c r="D135" s="324"/>
      <c r="E135" s="325"/>
      <c r="F135" s="326"/>
      <c r="G135"/>
      <c r="H135"/>
      <c r="J135"/>
      <c r="L135" s="2"/>
      <c r="M135" s="214"/>
      <c r="N135" s="165"/>
      <c r="O135" s="108" t="s">
        <v>40</v>
      </c>
      <c r="P135" s="64">
        <v>396</v>
      </c>
      <c r="Q135" s="164">
        <v>42150</v>
      </c>
      <c r="R135" s="129">
        <v>42159</v>
      </c>
    </row>
    <row r="136" spans="2:18" ht="15.75" x14ac:dyDescent="0.25">
      <c r="B136" s="1"/>
      <c r="C136" s="324"/>
      <c r="D136" s="324"/>
      <c r="E136" s="325"/>
      <c r="F136" s="326"/>
      <c r="G136"/>
      <c r="H136"/>
      <c r="J136"/>
      <c r="L136" s="2"/>
      <c r="M136" s="214"/>
      <c r="N136" s="165"/>
      <c r="O136" s="108" t="s">
        <v>40</v>
      </c>
      <c r="P136" s="64">
        <v>22383</v>
      </c>
      <c r="Q136" s="164">
        <v>42149</v>
      </c>
      <c r="R136" s="129">
        <v>42159</v>
      </c>
    </row>
    <row r="137" spans="2:18" ht="15.75" x14ac:dyDescent="0.25">
      <c r="B137" s="1"/>
      <c r="C137" s="324"/>
      <c r="D137" s="324"/>
      <c r="E137" s="325"/>
      <c r="F137" s="326"/>
      <c r="G137"/>
      <c r="H137"/>
      <c r="J137"/>
      <c r="L137" s="2"/>
      <c r="M137" s="214"/>
      <c r="N137" s="165"/>
      <c r="O137" s="108" t="s">
        <v>40</v>
      </c>
      <c r="P137" s="64">
        <v>18324</v>
      </c>
      <c r="Q137" s="164">
        <v>42154</v>
      </c>
      <c r="R137" s="129">
        <v>42159</v>
      </c>
    </row>
    <row r="138" spans="2:18" ht="15.75" x14ac:dyDescent="0.25">
      <c r="B138" s="1"/>
      <c r="C138" s="324"/>
      <c r="D138" s="324"/>
      <c r="E138" s="325"/>
      <c r="F138" s="326"/>
      <c r="G138"/>
      <c r="H138"/>
      <c r="J138"/>
      <c r="L138" s="2"/>
      <c r="M138" s="214"/>
      <c r="N138" s="41"/>
      <c r="O138" s="108" t="s">
        <v>40</v>
      </c>
      <c r="P138" s="64">
        <v>17515</v>
      </c>
      <c r="Q138" s="164">
        <v>42156</v>
      </c>
      <c r="R138" s="129">
        <v>42159</v>
      </c>
    </row>
    <row r="139" spans="2:18" x14ac:dyDescent="0.25">
      <c r="B139" s="1"/>
      <c r="C139" s="324"/>
      <c r="D139" s="324"/>
      <c r="E139" s="325"/>
      <c r="F139" s="326"/>
      <c r="G139"/>
      <c r="H139"/>
      <c r="J139"/>
      <c r="L139" s="2"/>
      <c r="M139" s="214"/>
      <c r="N139" s="162"/>
      <c r="O139" s="161" t="s">
        <v>40</v>
      </c>
      <c r="P139" s="64">
        <v>19555</v>
      </c>
      <c r="Q139" s="164">
        <v>42157</v>
      </c>
      <c r="R139" s="129">
        <v>42159</v>
      </c>
    </row>
    <row r="140" spans="2:18" ht="15.75" x14ac:dyDescent="0.25">
      <c r="B140" s="1"/>
      <c r="C140" s="324"/>
      <c r="D140" s="324"/>
      <c r="E140" s="325"/>
      <c r="F140" s="326"/>
      <c r="G140"/>
      <c r="H140"/>
      <c r="J140"/>
      <c r="L140" s="222"/>
      <c r="M140" s="214"/>
      <c r="N140" s="162"/>
      <c r="O140" s="176" t="s">
        <v>40</v>
      </c>
      <c r="P140" s="64">
        <v>20645.28</v>
      </c>
      <c r="Q140" s="164">
        <v>42156</v>
      </c>
      <c r="R140" s="129">
        <v>42159</v>
      </c>
    </row>
    <row r="141" spans="2:18" ht="15.75" x14ac:dyDescent="0.25">
      <c r="B141" s="1"/>
      <c r="C141" s="324"/>
      <c r="D141" s="324"/>
      <c r="E141" s="325"/>
      <c r="F141" s="326"/>
      <c r="G141"/>
      <c r="H141"/>
      <c r="J141"/>
      <c r="L141" s="2"/>
      <c r="M141" s="214"/>
      <c r="N141" s="165"/>
      <c r="O141" s="108" t="s">
        <v>71</v>
      </c>
      <c r="P141" s="64">
        <v>716</v>
      </c>
      <c r="Q141" s="164">
        <v>42159</v>
      </c>
    </row>
    <row r="142" spans="2:18" ht="15.75" x14ac:dyDescent="0.25">
      <c r="B142" s="1"/>
      <c r="C142" s="324"/>
      <c r="D142" s="324"/>
      <c r="E142" s="325"/>
      <c r="F142" s="326"/>
      <c r="G142"/>
      <c r="H142"/>
      <c r="J142"/>
      <c r="L142" s="2"/>
      <c r="M142" s="214"/>
      <c r="N142" s="162"/>
      <c r="O142" s="108" t="s">
        <v>71</v>
      </c>
      <c r="P142" s="64">
        <v>5038.68</v>
      </c>
      <c r="Q142" s="164">
        <v>42159</v>
      </c>
    </row>
    <row r="143" spans="2:18" ht="15.75" x14ac:dyDescent="0.25">
      <c r="B143" s="1"/>
      <c r="C143" s="324"/>
      <c r="D143" s="324"/>
      <c r="E143" s="325"/>
      <c r="F143" s="326"/>
      <c r="G143"/>
      <c r="H143"/>
      <c r="J143"/>
      <c r="L143" s="222"/>
      <c r="M143" s="214"/>
      <c r="N143" s="162"/>
      <c r="O143" s="108" t="s">
        <v>71</v>
      </c>
      <c r="P143" s="64">
        <v>1920</v>
      </c>
      <c r="Q143" s="164">
        <v>42159</v>
      </c>
    </row>
    <row r="144" spans="2:18" ht="18.75" x14ac:dyDescent="0.3">
      <c r="B144" s="1"/>
      <c r="C144" s="324"/>
      <c r="D144" s="324"/>
      <c r="E144" s="325"/>
      <c r="F144" s="326"/>
      <c r="G144"/>
      <c r="H144"/>
      <c r="J144"/>
      <c r="L144" s="228"/>
      <c r="M144" s="175"/>
      <c r="N144" s="163"/>
      <c r="O144" s="108" t="s">
        <v>40</v>
      </c>
      <c r="P144" s="44">
        <v>38373.5</v>
      </c>
      <c r="Q144" s="164">
        <v>42161</v>
      </c>
      <c r="R144" s="129">
        <v>42160</v>
      </c>
    </row>
    <row r="145" spans="2:18" ht="15.75" x14ac:dyDescent="0.25">
      <c r="B145" s="1"/>
      <c r="C145" s="324"/>
      <c r="D145" s="324"/>
      <c r="E145" s="325"/>
      <c r="F145" s="326"/>
      <c r="G145"/>
      <c r="H145"/>
      <c r="J145"/>
      <c r="L145" s="108"/>
      <c r="M145" s="133"/>
      <c r="N145" s="167"/>
      <c r="O145" s="108" t="s">
        <v>40</v>
      </c>
      <c r="P145" s="59">
        <v>65000</v>
      </c>
      <c r="Q145" s="166">
        <v>42160</v>
      </c>
    </row>
    <row r="146" spans="2:18" ht="15.75" x14ac:dyDescent="0.25">
      <c r="B146" s="1"/>
      <c r="C146" s="324"/>
      <c r="D146" s="324"/>
      <c r="E146" s="325"/>
      <c r="F146" s="326"/>
      <c r="G146"/>
      <c r="H146"/>
      <c r="J146"/>
      <c r="L146" s="102"/>
      <c r="M146" s="133"/>
      <c r="N146" s="165"/>
      <c r="O146" s="108" t="s">
        <v>40</v>
      </c>
      <c r="P146" s="59">
        <v>95000</v>
      </c>
      <c r="Q146" s="166">
        <v>42160</v>
      </c>
    </row>
    <row r="147" spans="2:18" ht="15.75" x14ac:dyDescent="0.25">
      <c r="B147" s="1"/>
      <c r="C147" s="324"/>
      <c r="D147" s="324"/>
      <c r="E147" s="325"/>
      <c r="F147" s="326"/>
      <c r="G147"/>
      <c r="H147"/>
      <c r="J147"/>
      <c r="L147" s="43"/>
      <c r="M147" s="44"/>
      <c r="N147" s="44"/>
      <c r="O147" s="176" t="s">
        <v>40</v>
      </c>
      <c r="P147" s="59">
        <v>45000</v>
      </c>
      <c r="Q147" s="166">
        <v>42160</v>
      </c>
    </row>
    <row r="148" spans="2:18" ht="15.75" x14ac:dyDescent="0.25">
      <c r="B148" s="1"/>
      <c r="C148" s="324"/>
      <c r="D148" s="324"/>
      <c r="E148" s="325"/>
      <c r="F148" s="326"/>
      <c r="G148"/>
      <c r="H148"/>
      <c r="J148"/>
      <c r="L148" s="43"/>
      <c r="M148" s="44"/>
      <c r="N148" s="44"/>
      <c r="O148" s="176" t="s">
        <v>40</v>
      </c>
      <c r="P148" s="59">
        <v>27606</v>
      </c>
      <c r="Q148" s="166">
        <v>42159</v>
      </c>
      <c r="R148" s="129">
        <v>42160</v>
      </c>
    </row>
    <row r="149" spans="2:18" ht="15.75" x14ac:dyDescent="0.25">
      <c r="B149" s="1"/>
      <c r="C149" s="324"/>
      <c r="D149" s="324"/>
      <c r="E149" s="325"/>
      <c r="F149" s="326"/>
      <c r="G149"/>
      <c r="H149"/>
      <c r="J149"/>
      <c r="L149" s="43"/>
      <c r="M149" s="44"/>
      <c r="N149" s="44"/>
      <c r="O149" s="176">
        <v>2961258</v>
      </c>
      <c r="P149" s="59">
        <v>70500</v>
      </c>
      <c r="Q149" s="166">
        <v>42160</v>
      </c>
    </row>
    <row r="150" spans="2:18" ht="15.75" x14ac:dyDescent="0.25">
      <c r="B150" s="1"/>
      <c r="C150" s="324"/>
      <c r="D150" s="324"/>
      <c r="E150" s="325"/>
      <c r="F150" s="326"/>
      <c r="G150"/>
      <c r="H150"/>
      <c r="J150"/>
      <c r="L150" s="43"/>
      <c r="M150" s="44"/>
      <c r="N150" s="167"/>
      <c r="O150" s="176">
        <v>2961259</v>
      </c>
      <c r="P150" s="59">
        <v>80000</v>
      </c>
      <c r="Q150" s="166">
        <v>42161</v>
      </c>
      <c r="R150" s="129">
        <v>42160</v>
      </c>
    </row>
    <row r="151" spans="2:18" ht="15.75" x14ac:dyDescent="0.25">
      <c r="B151" s="1"/>
      <c r="C151" s="324"/>
      <c r="D151" s="324"/>
      <c r="E151" s="325"/>
      <c r="F151" s="326"/>
      <c r="G151"/>
      <c r="H151"/>
      <c r="J151"/>
      <c r="L151" s="303"/>
      <c r="M151" s="157"/>
      <c r="N151" s="157"/>
      <c r="O151" s="149" t="s">
        <v>71</v>
      </c>
      <c r="P151" s="82">
        <v>1279.3399999999999</v>
      </c>
      <c r="Q151" s="304">
        <v>42160</v>
      </c>
    </row>
    <row r="152" spans="2:18" x14ac:dyDescent="0.25">
      <c r="B152" s="1"/>
      <c r="C152" s="324"/>
      <c r="D152" s="324"/>
      <c r="E152" s="325"/>
      <c r="F152" s="326"/>
      <c r="G152"/>
      <c r="H152"/>
      <c r="J152"/>
      <c r="L152" s="162"/>
      <c r="M152" s="162"/>
      <c r="N152" s="162"/>
      <c r="O152" s="162" t="s">
        <v>40</v>
      </c>
      <c r="P152" s="64">
        <v>10000</v>
      </c>
      <c r="Q152" s="305">
        <v>42161</v>
      </c>
    </row>
    <row r="153" spans="2:18" x14ac:dyDescent="0.25">
      <c r="B153" s="1"/>
      <c r="C153" s="324"/>
      <c r="D153" s="324"/>
      <c r="E153" s="325"/>
      <c r="F153" s="326"/>
      <c r="G153"/>
      <c r="H153"/>
      <c r="J153"/>
      <c r="L153" s="48"/>
      <c r="M153" s="48"/>
      <c r="N153" s="48"/>
      <c r="O153" s="48" t="s">
        <v>40</v>
      </c>
      <c r="P153" s="45">
        <v>55000</v>
      </c>
      <c r="Q153" s="122">
        <v>42161</v>
      </c>
    </row>
    <row r="154" spans="2:18" x14ac:dyDescent="0.25">
      <c r="B154" s="1"/>
      <c r="C154" s="324"/>
      <c r="D154" s="324"/>
      <c r="E154" s="325"/>
      <c r="F154" s="326"/>
      <c r="G154"/>
      <c r="H154"/>
      <c r="J154"/>
      <c r="L154" s="48"/>
      <c r="M154" s="48"/>
      <c r="N154" s="48"/>
      <c r="O154" s="48" t="s">
        <v>40</v>
      </c>
      <c r="P154" s="45">
        <v>65000</v>
      </c>
      <c r="Q154" s="122">
        <v>42161</v>
      </c>
    </row>
    <row r="155" spans="2:18" x14ac:dyDescent="0.25">
      <c r="B155" s="1"/>
      <c r="C155" s="324"/>
      <c r="D155" s="324"/>
      <c r="E155" s="325"/>
      <c r="F155" s="326"/>
      <c r="G155"/>
      <c r="H155"/>
      <c r="J155"/>
      <c r="L155" s="48"/>
      <c r="M155" s="48"/>
      <c r="N155" s="48"/>
      <c r="O155" s="48" t="s">
        <v>40</v>
      </c>
      <c r="P155" s="45">
        <v>80000</v>
      </c>
      <c r="Q155" s="122">
        <v>42160</v>
      </c>
      <c r="R155" s="129">
        <v>42161</v>
      </c>
    </row>
    <row r="156" spans="2:18" x14ac:dyDescent="0.25">
      <c r="B156" s="1"/>
      <c r="C156" s="324"/>
      <c r="D156" s="324"/>
      <c r="E156" s="325"/>
      <c r="F156" s="326"/>
      <c r="G156"/>
      <c r="H156"/>
      <c r="J156"/>
      <c r="L156" s="48"/>
      <c r="M156" s="48"/>
      <c r="N156" s="48"/>
      <c r="O156" s="48">
        <v>2961288</v>
      </c>
      <c r="P156" s="45">
        <v>36359.5</v>
      </c>
      <c r="Q156" s="122">
        <v>42162</v>
      </c>
      <c r="R156" s="129">
        <v>42161</v>
      </c>
    </row>
    <row r="157" spans="2:18" ht="15.75" thickBot="1" x14ac:dyDescent="0.3">
      <c r="B157" s="1"/>
      <c r="C157" s="324"/>
      <c r="D157" s="324"/>
      <c r="E157" s="325"/>
      <c r="F157" s="326"/>
      <c r="G157"/>
      <c r="H157"/>
      <c r="J157"/>
      <c r="L157" s="287"/>
      <c r="M157" s="287"/>
      <c r="N157" s="287"/>
      <c r="O157" s="287"/>
      <c r="P157" s="288">
        <v>0</v>
      </c>
      <c r="Q157" s="287"/>
    </row>
    <row r="158" spans="2:18" ht="16.5" thickTop="1" x14ac:dyDescent="0.25">
      <c r="B158" s="1"/>
      <c r="C158" s="324"/>
      <c r="D158" s="324"/>
      <c r="E158" s="325"/>
      <c r="F158" s="326"/>
      <c r="G158"/>
      <c r="H158"/>
      <c r="J158"/>
      <c r="L158" s="299"/>
      <c r="M158" s="84">
        <f>SUM(M108:M151)</f>
        <v>2040616.0830000001</v>
      </c>
      <c r="N158" s="85"/>
      <c r="O158" s="86"/>
      <c r="P158" s="84">
        <f>SUM(P108:P157)</f>
        <v>2040616.08</v>
      </c>
      <c r="Q158" s="36"/>
    </row>
    <row r="159" spans="2:18" x14ac:dyDescent="0.25">
      <c r="B159" s="1"/>
      <c r="C159" s="324"/>
      <c r="D159" s="324"/>
      <c r="E159" s="325"/>
      <c r="F159" s="326"/>
    </row>
    <row r="160" spans="2:18" x14ac:dyDescent="0.25">
      <c r="B160" s="1"/>
      <c r="C160" s="324"/>
      <c r="D160" s="324"/>
      <c r="E160" s="325"/>
      <c r="F160" s="326"/>
    </row>
    <row r="161" spans="2:18" ht="15.75" thickBot="1" x14ac:dyDescent="0.3">
      <c r="B161" s="1"/>
      <c r="C161" s="324"/>
      <c r="D161" s="324"/>
      <c r="E161" s="325"/>
      <c r="F161" s="326"/>
      <c r="G161"/>
      <c r="H161"/>
      <c r="J161"/>
    </row>
    <row r="162" spans="2:18" ht="19.5" thickBot="1" x14ac:dyDescent="0.35">
      <c r="B162" s="1"/>
      <c r="C162" s="324"/>
      <c r="D162" s="324"/>
      <c r="E162" s="325"/>
      <c r="F162" s="326"/>
      <c r="G162"/>
      <c r="H162"/>
      <c r="J162"/>
      <c r="L162" s="300"/>
      <c r="M162" s="53" t="s">
        <v>24</v>
      </c>
      <c r="N162" s="22"/>
      <c r="O162" s="35"/>
      <c r="P162" s="182">
        <v>42179</v>
      </c>
      <c r="Q162" s="36"/>
    </row>
    <row r="163" spans="2:18" ht="16.5" thickBot="1" x14ac:dyDescent="0.3">
      <c r="B163" s="1"/>
      <c r="C163" s="324"/>
      <c r="D163" s="324"/>
      <c r="E163" s="325"/>
      <c r="F163" s="326"/>
      <c r="G163"/>
      <c r="H163"/>
      <c r="J163"/>
      <c r="L163" s="38"/>
      <c r="M163" s="39"/>
      <c r="N163" s="37"/>
      <c r="O163" s="38"/>
      <c r="P163" s="39" t="s">
        <v>44</v>
      </c>
      <c r="Q163" s="40"/>
    </row>
    <row r="164" spans="2:18" ht="16.5" thickBot="1" x14ac:dyDescent="0.3">
      <c r="B164" s="1"/>
      <c r="C164" s="324"/>
      <c r="D164" s="324"/>
      <c r="E164" s="325"/>
      <c r="F164" s="326"/>
      <c r="G164"/>
      <c r="H164"/>
      <c r="J164"/>
      <c r="L164" s="93" t="s">
        <v>21</v>
      </c>
      <c r="M164" s="71" t="s">
        <v>16</v>
      </c>
      <c r="N164" s="72"/>
      <c r="O164" s="73" t="s">
        <v>22</v>
      </c>
      <c r="P164" s="71" t="s">
        <v>16</v>
      </c>
      <c r="Q164" s="74"/>
    </row>
    <row r="165" spans="2:18" ht="15.75" x14ac:dyDescent="0.25">
      <c r="B165" s="1"/>
      <c r="C165" s="324"/>
      <c r="D165" s="324"/>
      <c r="E165" s="325"/>
      <c r="F165" s="326"/>
      <c r="G165"/>
      <c r="H165"/>
      <c r="J165"/>
      <c r="L165" s="306">
        <v>23693</v>
      </c>
      <c r="M165" s="138">
        <v>53267.03</v>
      </c>
      <c r="N165" s="138"/>
      <c r="O165" s="109">
        <v>2961261</v>
      </c>
      <c r="P165" s="69">
        <v>75500</v>
      </c>
      <c r="Q165" s="301">
        <v>42161</v>
      </c>
    </row>
    <row r="166" spans="2:18" ht="15.75" x14ac:dyDescent="0.25">
      <c r="B166" s="1"/>
      <c r="C166" s="324"/>
      <c r="D166" s="324"/>
      <c r="E166" s="325"/>
      <c r="F166" s="326"/>
      <c r="G166"/>
      <c r="H166"/>
      <c r="J166"/>
      <c r="L166" s="2">
        <v>23706</v>
      </c>
      <c r="M166" s="214">
        <v>215950.18</v>
      </c>
      <c r="N166" s="44"/>
      <c r="O166" s="108" t="s">
        <v>49</v>
      </c>
      <c r="P166" s="59">
        <v>5627.48</v>
      </c>
      <c r="Q166" s="166">
        <v>42160</v>
      </c>
      <c r="R166" s="129">
        <v>42161</v>
      </c>
    </row>
    <row r="167" spans="2:18" ht="15.75" x14ac:dyDescent="0.25">
      <c r="B167" s="1"/>
      <c r="C167" s="324"/>
      <c r="D167" s="324"/>
      <c r="E167" s="325"/>
      <c r="F167" s="326"/>
      <c r="G167"/>
      <c r="H167"/>
      <c r="J167"/>
      <c r="L167" s="2">
        <v>23744</v>
      </c>
      <c r="M167" s="214">
        <v>83928.2</v>
      </c>
      <c r="N167" s="44"/>
      <c r="O167" s="108" t="s">
        <v>40</v>
      </c>
      <c r="P167" s="59">
        <v>34698</v>
      </c>
      <c r="Q167" s="166">
        <v>42163</v>
      </c>
      <c r="R167" s="129">
        <v>42162</v>
      </c>
    </row>
    <row r="168" spans="2:18" ht="15.75" x14ac:dyDescent="0.25">
      <c r="B168" s="1"/>
      <c r="C168" s="324"/>
      <c r="D168" s="324"/>
      <c r="E168" s="325"/>
      <c r="F168" s="326"/>
      <c r="G168"/>
      <c r="H168"/>
      <c r="J168"/>
      <c r="L168" s="2">
        <v>23793</v>
      </c>
      <c r="M168" s="214">
        <v>206995.24</v>
      </c>
      <c r="N168" s="167"/>
      <c r="O168" s="108" t="s">
        <v>40</v>
      </c>
      <c r="P168" s="59">
        <v>24838.5</v>
      </c>
      <c r="Q168" s="166">
        <v>42161</v>
      </c>
      <c r="R168" s="129">
        <v>42162</v>
      </c>
    </row>
    <row r="169" spans="2:18" ht="15.75" x14ac:dyDescent="0.25">
      <c r="B169" s="1"/>
      <c r="C169" s="324"/>
      <c r="D169" s="324"/>
      <c r="E169" s="325"/>
      <c r="F169" s="326"/>
      <c r="G169"/>
      <c r="H169"/>
      <c r="J169"/>
      <c r="L169" s="2">
        <v>23798</v>
      </c>
      <c r="M169" s="214">
        <v>1685</v>
      </c>
      <c r="N169" s="44"/>
      <c r="O169" s="108" t="s">
        <v>40</v>
      </c>
      <c r="P169" s="59">
        <v>54854.5</v>
      </c>
      <c r="Q169" s="166">
        <v>42160</v>
      </c>
      <c r="R169" s="129">
        <v>42162</v>
      </c>
    </row>
    <row r="170" spans="2:18" ht="15.75" x14ac:dyDescent="0.25">
      <c r="B170" s="1"/>
      <c r="C170" s="324"/>
      <c r="D170" s="324"/>
      <c r="E170" s="325"/>
      <c r="F170" s="326"/>
      <c r="G170"/>
      <c r="H170"/>
      <c r="J170"/>
      <c r="L170" s="2">
        <v>23799</v>
      </c>
      <c r="M170" s="214">
        <v>1554.8</v>
      </c>
      <c r="N170" s="60"/>
      <c r="O170" s="108" t="s">
        <v>40</v>
      </c>
      <c r="P170" s="59">
        <v>5974.5</v>
      </c>
      <c r="Q170" s="166">
        <v>42161</v>
      </c>
      <c r="R170" s="129">
        <v>42162</v>
      </c>
    </row>
    <row r="171" spans="2:18" ht="15.75" x14ac:dyDescent="0.25">
      <c r="B171" s="1"/>
      <c r="C171" s="324"/>
      <c r="D171" s="324"/>
      <c r="E171" s="328"/>
      <c r="F171" s="326"/>
      <c r="G171"/>
      <c r="H171"/>
      <c r="J171"/>
      <c r="L171" s="2">
        <v>23870</v>
      </c>
      <c r="M171" s="215">
        <v>5280</v>
      </c>
      <c r="N171" s="44"/>
      <c r="O171" s="204" t="s">
        <v>40</v>
      </c>
      <c r="P171" s="61">
        <v>14438.5</v>
      </c>
      <c r="Q171" s="166">
        <v>42163</v>
      </c>
      <c r="R171" s="129">
        <v>42162</v>
      </c>
    </row>
    <row r="172" spans="2:18" ht="15.75" x14ac:dyDescent="0.25">
      <c r="B172" s="1"/>
      <c r="C172" s="324"/>
      <c r="D172" s="324"/>
      <c r="E172" s="325"/>
      <c r="F172" s="326"/>
      <c r="G172"/>
      <c r="H172"/>
      <c r="J172"/>
      <c r="L172" s="2">
        <v>23872</v>
      </c>
      <c r="M172" s="214">
        <v>38632.6</v>
      </c>
      <c r="N172" s="41"/>
      <c r="O172" s="108">
        <v>2961263</v>
      </c>
      <c r="P172" s="59">
        <v>50500</v>
      </c>
      <c r="Q172" s="166">
        <v>42162</v>
      </c>
    </row>
    <row r="173" spans="2:18" ht="15.75" x14ac:dyDescent="0.25">
      <c r="B173" s="1"/>
      <c r="C173" s="324"/>
      <c r="D173" s="324"/>
      <c r="E173" s="325"/>
      <c r="F173" s="326"/>
      <c r="G173"/>
      <c r="H173"/>
      <c r="J173"/>
      <c r="L173" s="2">
        <v>23875</v>
      </c>
      <c r="M173" s="214">
        <v>6305.8</v>
      </c>
      <c r="N173" s="162"/>
      <c r="O173" s="108">
        <v>2961262</v>
      </c>
      <c r="P173" s="59">
        <v>98000</v>
      </c>
      <c r="Q173" s="166">
        <v>42162</v>
      </c>
    </row>
    <row r="174" spans="2:18" ht="15.75" x14ac:dyDescent="0.25">
      <c r="B174" s="1"/>
      <c r="C174" s="324"/>
      <c r="D174" s="324"/>
      <c r="E174" s="325"/>
      <c r="F174" s="326"/>
      <c r="G174"/>
      <c r="H174"/>
      <c r="J174"/>
      <c r="L174" s="2">
        <v>23914</v>
      </c>
      <c r="M174" s="214">
        <v>150438.76999999999</v>
      </c>
      <c r="N174" s="302"/>
      <c r="O174" s="161">
        <v>2961289</v>
      </c>
      <c r="P174" s="59">
        <v>60000</v>
      </c>
      <c r="Q174" s="164">
        <v>42162</v>
      </c>
    </row>
    <row r="175" spans="2:18" x14ac:dyDescent="0.25">
      <c r="B175" s="1"/>
      <c r="C175" s="324"/>
      <c r="D175" s="324"/>
      <c r="E175" s="325"/>
      <c r="F175" s="326"/>
      <c r="G175"/>
      <c r="H175"/>
      <c r="J175"/>
      <c r="L175" s="2">
        <v>23915</v>
      </c>
      <c r="M175" s="214">
        <v>99688</v>
      </c>
      <c r="N175" s="162"/>
      <c r="O175" s="161" t="s">
        <v>40</v>
      </c>
      <c r="P175" s="64">
        <v>55000</v>
      </c>
      <c r="Q175" s="164">
        <v>42163</v>
      </c>
    </row>
    <row r="176" spans="2:18" x14ac:dyDescent="0.25">
      <c r="B176" s="1"/>
      <c r="C176" s="324"/>
      <c r="D176" s="324"/>
      <c r="E176" s="325"/>
      <c r="F176" s="326"/>
      <c r="G176"/>
      <c r="H176"/>
      <c r="J176"/>
      <c r="L176" s="2">
        <v>23960</v>
      </c>
      <c r="M176" s="214">
        <v>31193.200000000001</v>
      </c>
      <c r="N176" s="162"/>
      <c r="O176" s="161" t="s">
        <v>40</v>
      </c>
      <c r="P176" s="64">
        <v>20000</v>
      </c>
      <c r="Q176" s="164">
        <v>42163</v>
      </c>
    </row>
    <row r="177" spans="2:18" x14ac:dyDescent="0.25">
      <c r="B177" s="1"/>
      <c r="C177" s="324"/>
      <c r="D177" s="324"/>
      <c r="E177" s="325"/>
      <c r="F177" s="326"/>
      <c r="G177"/>
      <c r="H177"/>
      <c r="J177"/>
      <c r="L177" s="2">
        <v>23970</v>
      </c>
      <c r="M177" s="214">
        <v>6246</v>
      </c>
      <c r="N177" s="170"/>
      <c r="O177" s="176" t="s">
        <v>40</v>
      </c>
      <c r="P177" s="64">
        <v>35523.5</v>
      </c>
      <c r="Q177" s="164">
        <v>42164</v>
      </c>
      <c r="R177" s="129">
        <v>42163</v>
      </c>
    </row>
    <row r="178" spans="2:18" x14ac:dyDescent="0.25">
      <c r="B178" s="1"/>
      <c r="C178" s="324"/>
      <c r="D178" s="324"/>
      <c r="E178" s="325"/>
      <c r="F178" s="326"/>
      <c r="G178"/>
      <c r="H178"/>
      <c r="J178"/>
      <c r="L178" s="2">
        <v>24017</v>
      </c>
      <c r="M178" s="214">
        <v>800</v>
      </c>
      <c r="N178" s="162"/>
      <c r="O178" s="161" t="s">
        <v>40</v>
      </c>
      <c r="P178" s="64">
        <v>55000</v>
      </c>
      <c r="Q178" s="164">
        <v>42163</v>
      </c>
    </row>
    <row r="179" spans="2:18" ht="15.75" x14ac:dyDescent="0.25">
      <c r="B179" s="1"/>
      <c r="C179" s="324"/>
      <c r="D179" s="324"/>
      <c r="E179" s="325"/>
      <c r="F179" s="326"/>
      <c r="G179"/>
      <c r="H179"/>
      <c r="J179"/>
      <c r="L179" s="2">
        <v>24022</v>
      </c>
      <c r="M179" s="214">
        <v>50641.760000000002</v>
      </c>
      <c r="N179" s="41"/>
      <c r="O179" s="161">
        <v>2961264</v>
      </c>
      <c r="P179" s="64">
        <v>72000</v>
      </c>
      <c r="Q179" s="164">
        <v>42163</v>
      </c>
    </row>
    <row r="180" spans="2:18" ht="15.75" x14ac:dyDescent="0.25">
      <c r="B180" s="1"/>
      <c r="C180" s="324"/>
      <c r="D180" s="324"/>
      <c r="E180" s="325"/>
      <c r="F180" s="326"/>
      <c r="G180"/>
      <c r="H180"/>
      <c r="J180"/>
      <c r="L180" s="2">
        <v>24032</v>
      </c>
      <c r="M180" s="214">
        <v>176844.6</v>
      </c>
      <c r="N180" s="41"/>
      <c r="O180" s="161" t="s">
        <v>40</v>
      </c>
      <c r="P180" s="64">
        <v>42000</v>
      </c>
      <c r="Q180" s="164">
        <v>42164</v>
      </c>
    </row>
    <row r="181" spans="2:18" ht="18.75" x14ac:dyDescent="0.3">
      <c r="B181" s="1"/>
      <c r="C181" s="324"/>
      <c r="D181" s="324"/>
      <c r="E181" s="325"/>
      <c r="F181" s="326"/>
      <c r="G181"/>
      <c r="H181"/>
      <c r="J181"/>
      <c r="L181" s="2">
        <v>24081</v>
      </c>
      <c r="M181" s="214">
        <v>23258.2</v>
      </c>
      <c r="N181" s="163"/>
      <c r="O181" s="161" t="s">
        <v>40</v>
      </c>
      <c r="P181" s="293">
        <v>19844</v>
      </c>
      <c r="Q181" s="164">
        <v>42163</v>
      </c>
      <c r="R181" s="129">
        <v>42164</v>
      </c>
    </row>
    <row r="182" spans="2:18" ht="15.75" x14ac:dyDescent="0.25">
      <c r="B182" s="1"/>
      <c r="C182" s="324"/>
      <c r="D182" s="324"/>
      <c r="E182" s="325"/>
      <c r="F182" s="326"/>
      <c r="G182"/>
      <c r="H182"/>
      <c r="J182"/>
      <c r="L182" s="2">
        <v>24085</v>
      </c>
      <c r="M182" s="214">
        <v>3289</v>
      </c>
      <c r="N182" s="41"/>
      <c r="O182" s="161">
        <v>2961265</v>
      </c>
      <c r="P182" s="59">
        <v>62000</v>
      </c>
      <c r="Q182" s="166">
        <v>42164</v>
      </c>
    </row>
    <row r="183" spans="2:18" ht="15.75" x14ac:dyDescent="0.25">
      <c r="B183" s="1"/>
      <c r="C183" s="324"/>
      <c r="D183" s="324"/>
      <c r="E183" s="325"/>
      <c r="F183" s="326"/>
      <c r="G183"/>
      <c r="H183"/>
      <c r="J183"/>
      <c r="L183" s="2">
        <v>24119</v>
      </c>
      <c r="M183" s="214">
        <v>52205.5</v>
      </c>
      <c r="N183" s="165"/>
      <c r="O183" s="108">
        <v>2961266</v>
      </c>
      <c r="P183" s="59">
        <v>31609</v>
      </c>
      <c r="Q183" s="166">
        <v>42164</v>
      </c>
    </row>
    <row r="184" spans="2:18" ht="15.75" x14ac:dyDescent="0.25">
      <c r="B184" s="1"/>
      <c r="C184" s="324"/>
      <c r="D184" s="324"/>
      <c r="E184" s="325"/>
      <c r="F184" s="326"/>
      <c r="G184"/>
      <c r="H184"/>
      <c r="J184"/>
      <c r="L184" s="2">
        <v>24131</v>
      </c>
      <c r="M184" s="214">
        <v>195687.3</v>
      </c>
      <c r="N184" s="165"/>
      <c r="O184" s="108" t="s">
        <v>40</v>
      </c>
      <c r="P184" s="59">
        <v>38056</v>
      </c>
      <c r="Q184" s="166">
        <v>42166</v>
      </c>
      <c r="R184" s="129">
        <v>42165</v>
      </c>
    </row>
    <row r="185" spans="2:18" ht="15.75" x14ac:dyDescent="0.25">
      <c r="B185" s="1"/>
      <c r="C185" s="324"/>
      <c r="D185" s="324"/>
      <c r="E185" s="325"/>
      <c r="F185" s="326"/>
      <c r="G185"/>
      <c r="H185"/>
      <c r="J185"/>
      <c r="L185" s="2">
        <v>24132</v>
      </c>
      <c r="M185" s="214">
        <v>4540</v>
      </c>
      <c r="N185" s="41"/>
      <c r="O185" s="108">
        <v>2961268</v>
      </c>
      <c r="P185" s="59">
        <v>65000</v>
      </c>
      <c r="Q185" s="166">
        <v>42165</v>
      </c>
    </row>
    <row r="186" spans="2:18" ht="15.75" x14ac:dyDescent="0.25">
      <c r="B186" s="1"/>
      <c r="C186" s="324"/>
      <c r="D186" s="324"/>
      <c r="E186" s="325"/>
      <c r="F186" s="326"/>
      <c r="G186"/>
      <c r="H186"/>
      <c r="J186"/>
      <c r="L186" s="2">
        <v>24172</v>
      </c>
      <c r="M186" s="214">
        <v>27717.3</v>
      </c>
      <c r="N186" s="162"/>
      <c r="O186" s="108">
        <v>2961267</v>
      </c>
      <c r="P186" s="59">
        <v>80000</v>
      </c>
      <c r="Q186" s="166">
        <v>42165</v>
      </c>
    </row>
    <row r="187" spans="2:18" ht="15.75" x14ac:dyDescent="0.25">
      <c r="B187" s="1"/>
      <c r="C187" s="324"/>
      <c r="D187" s="324"/>
      <c r="E187" s="325"/>
      <c r="F187" s="326"/>
      <c r="G187"/>
      <c r="H187"/>
      <c r="J187"/>
      <c r="L187" s="2">
        <v>24185</v>
      </c>
      <c r="M187" s="214">
        <v>24608</v>
      </c>
      <c r="N187" s="162"/>
      <c r="O187" s="108" t="s">
        <v>40</v>
      </c>
      <c r="P187" s="59">
        <v>80000</v>
      </c>
      <c r="Q187" s="166">
        <v>42166</v>
      </c>
    </row>
    <row r="188" spans="2:18" ht="15.75" x14ac:dyDescent="0.25">
      <c r="B188" s="1"/>
      <c r="C188" s="324"/>
      <c r="D188" s="324"/>
      <c r="E188" s="325"/>
      <c r="F188" s="326"/>
      <c r="G188"/>
      <c r="H188"/>
      <c r="J188"/>
      <c r="L188" s="2">
        <v>24194</v>
      </c>
      <c r="M188" s="214">
        <v>7470</v>
      </c>
      <c r="N188" s="41"/>
      <c r="O188" s="176" t="s">
        <v>40</v>
      </c>
      <c r="P188" s="59">
        <v>31570</v>
      </c>
      <c r="Q188" s="166">
        <v>42167</v>
      </c>
      <c r="R188" s="129">
        <v>42166</v>
      </c>
    </row>
    <row r="189" spans="2:18" ht="15.75" x14ac:dyDescent="0.25">
      <c r="B189" s="1"/>
      <c r="C189" s="324"/>
      <c r="D189" s="324"/>
      <c r="E189" s="325"/>
      <c r="F189" s="326"/>
      <c r="G189"/>
      <c r="H189"/>
      <c r="J189"/>
      <c r="L189" s="2">
        <v>24197</v>
      </c>
      <c r="M189" s="214">
        <v>62004.6</v>
      </c>
      <c r="N189" s="41"/>
      <c r="O189" s="176" t="s">
        <v>40</v>
      </c>
      <c r="P189" s="64">
        <v>95000</v>
      </c>
      <c r="Q189" s="164">
        <v>42166</v>
      </c>
    </row>
    <row r="190" spans="2:18" ht="15.75" x14ac:dyDescent="0.25">
      <c r="B190" s="1"/>
      <c r="C190" s="324"/>
      <c r="D190" s="324"/>
      <c r="E190" s="325"/>
      <c r="F190" s="326"/>
      <c r="G190"/>
      <c r="H190"/>
      <c r="J190"/>
      <c r="L190" s="2">
        <v>24277</v>
      </c>
      <c r="M190" s="214">
        <v>51732</v>
      </c>
      <c r="N190" s="44"/>
      <c r="O190" s="108">
        <v>2961269</v>
      </c>
      <c r="P190" s="64">
        <v>113500</v>
      </c>
      <c r="Q190" s="164">
        <v>42166</v>
      </c>
    </row>
    <row r="191" spans="2:18" ht="15.75" x14ac:dyDescent="0.25">
      <c r="B191" s="1"/>
      <c r="C191" s="324"/>
      <c r="D191" s="324"/>
      <c r="E191" s="325"/>
      <c r="F191" s="326"/>
      <c r="G191"/>
      <c r="H191"/>
      <c r="J191"/>
      <c r="L191" s="2">
        <v>24311</v>
      </c>
      <c r="M191" s="214">
        <v>42558.400000000001</v>
      </c>
      <c r="N191" s="165"/>
      <c r="O191" s="108" t="s">
        <v>49</v>
      </c>
      <c r="P191" s="64">
        <v>340</v>
      </c>
      <c r="Q191" s="166">
        <v>42165</v>
      </c>
      <c r="R191" s="129">
        <v>42166</v>
      </c>
    </row>
    <row r="192" spans="2:18" ht="15.75" x14ac:dyDescent="0.25">
      <c r="B192" s="1"/>
      <c r="C192" s="324"/>
      <c r="D192" s="324"/>
      <c r="E192" s="325"/>
      <c r="F192" s="326"/>
      <c r="G192"/>
      <c r="H192"/>
      <c r="J192"/>
      <c r="L192" s="2">
        <v>24329</v>
      </c>
      <c r="M192" s="214">
        <v>7028</v>
      </c>
      <c r="N192" s="165"/>
      <c r="O192" s="108" t="s">
        <v>49</v>
      </c>
      <c r="P192" s="64">
        <v>1036</v>
      </c>
      <c r="Q192" s="164">
        <v>42164</v>
      </c>
      <c r="R192" s="129">
        <v>42166</v>
      </c>
    </row>
    <row r="193" spans="2:18" ht="15.75" x14ac:dyDescent="0.25">
      <c r="B193" s="1"/>
      <c r="C193" s="324"/>
      <c r="D193" s="324"/>
      <c r="E193" s="325"/>
      <c r="F193" s="326"/>
      <c r="G193"/>
      <c r="H193"/>
      <c r="J193"/>
      <c r="L193" s="2">
        <v>24400</v>
      </c>
      <c r="M193" s="214">
        <v>13798.4</v>
      </c>
      <c r="N193" s="165"/>
      <c r="O193" s="108" t="s">
        <v>49</v>
      </c>
      <c r="P193" s="64">
        <v>5140</v>
      </c>
      <c r="Q193" s="164">
        <v>42166</v>
      </c>
    </row>
    <row r="194" spans="2:18" ht="15.75" x14ac:dyDescent="0.25">
      <c r="B194" s="1"/>
      <c r="C194" s="324"/>
      <c r="D194" s="324"/>
      <c r="E194" s="325"/>
      <c r="F194" s="326"/>
      <c r="G194"/>
      <c r="H194"/>
      <c r="J194"/>
      <c r="L194" s="2">
        <v>24377</v>
      </c>
      <c r="M194" s="214">
        <v>62859.6</v>
      </c>
      <c r="N194" s="307" t="s">
        <v>29</v>
      </c>
      <c r="O194" s="108" t="s">
        <v>40</v>
      </c>
      <c r="P194" s="64">
        <v>100000</v>
      </c>
      <c r="Q194" s="164">
        <v>42167</v>
      </c>
    </row>
    <row r="195" spans="2:18" ht="15.75" x14ac:dyDescent="0.25">
      <c r="B195" s="1"/>
      <c r="C195" s="324"/>
      <c r="D195" s="324"/>
      <c r="E195" s="325"/>
      <c r="F195" s="326"/>
      <c r="G195"/>
      <c r="H195"/>
      <c r="J195"/>
      <c r="L195" s="2"/>
      <c r="M195" s="214"/>
      <c r="N195" s="41"/>
      <c r="O195" s="108" t="s">
        <v>40</v>
      </c>
      <c r="P195" s="64">
        <v>40000</v>
      </c>
      <c r="Q195" s="164">
        <v>42167</v>
      </c>
    </row>
    <row r="196" spans="2:18" x14ac:dyDescent="0.25">
      <c r="B196" s="1"/>
      <c r="C196" s="324"/>
      <c r="D196" s="324"/>
      <c r="E196" s="325"/>
      <c r="F196" s="326"/>
      <c r="G196"/>
      <c r="H196"/>
      <c r="J196"/>
      <c r="L196" s="2"/>
      <c r="M196" s="214"/>
      <c r="N196" s="162"/>
      <c r="O196" s="161" t="s">
        <v>40</v>
      </c>
      <c r="P196" s="64">
        <v>72000</v>
      </c>
      <c r="Q196" s="164">
        <v>42167</v>
      </c>
    </row>
    <row r="197" spans="2:18" ht="15.75" x14ac:dyDescent="0.25">
      <c r="B197" s="1"/>
      <c r="C197" s="324"/>
      <c r="D197" s="324"/>
      <c r="E197" s="325"/>
      <c r="F197" s="326"/>
      <c r="G197"/>
      <c r="H197"/>
      <c r="J197"/>
      <c r="L197" s="222"/>
      <c r="M197" s="214"/>
      <c r="N197" s="162"/>
      <c r="O197" s="176" t="s">
        <v>40</v>
      </c>
      <c r="P197" s="64">
        <v>1791</v>
      </c>
      <c r="Q197" s="164">
        <v>42168</v>
      </c>
      <c r="R197" s="129">
        <v>42167</v>
      </c>
    </row>
    <row r="198" spans="2:18" ht="15.75" x14ac:dyDescent="0.25">
      <c r="B198" s="1"/>
      <c r="C198" s="324"/>
      <c r="D198" s="324"/>
      <c r="E198" s="325"/>
      <c r="F198" s="326"/>
      <c r="G198"/>
      <c r="H198"/>
      <c r="J198"/>
      <c r="L198" s="2"/>
      <c r="M198" s="214"/>
      <c r="N198" s="165"/>
      <c r="O198" s="108" t="s">
        <v>40</v>
      </c>
      <c r="P198" s="64">
        <v>41366.5</v>
      </c>
      <c r="Q198" s="164">
        <v>42168</v>
      </c>
      <c r="R198" s="129">
        <v>42167</v>
      </c>
    </row>
    <row r="199" spans="2:18" ht="15.75" x14ac:dyDescent="0.25">
      <c r="B199" s="1"/>
      <c r="C199" s="324"/>
      <c r="D199" s="324"/>
      <c r="E199" s="325"/>
      <c r="F199" s="326"/>
      <c r="G199"/>
      <c r="H199"/>
      <c r="J199"/>
      <c r="L199" s="2"/>
      <c r="M199" s="214"/>
      <c r="N199" s="162"/>
      <c r="O199" s="108">
        <v>2961270</v>
      </c>
      <c r="P199" s="64">
        <v>126000</v>
      </c>
      <c r="Q199" s="164">
        <v>42167</v>
      </c>
    </row>
    <row r="200" spans="2:18" ht="15.75" x14ac:dyDescent="0.25">
      <c r="B200" s="1"/>
      <c r="C200" s="324"/>
      <c r="D200" s="324"/>
      <c r="E200" s="325"/>
      <c r="F200" s="326"/>
      <c r="G200"/>
      <c r="H200"/>
      <c r="J200"/>
      <c r="L200" s="222"/>
      <c r="M200" s="214"/>
      <c r="N200" s="162"/>
      <c r="O200" s="108">
        <v>2961271</v>
      </c>
      <c r="P200" s="64">
        <v>0</v>
      </c>
      <c r="Q200" s="164"/>
    </row>
    <row r="201" spans="2:18" ht="15.75" thickBot="1" x14ac:dyDescent="0.3">
      <c r="B201" s="1"/>
      <c r="C201" s="324"/>
      <c r="D201" s="324"/>
      <c r="E201" s="325"/>
      <c r="F201" s="326"/>
      <c r="G201"/>
      <c r="H201"/>
      <c r="J201"/>
      <c r="L201" s="287"/>
      <c r="M201" s="287"/>
      <c r="N201" s="287"/>
      <c r="O201" s="287"/>
      <c r="P201" s="288">
        <v>0</v>
      </c>
      <c r="Q201" s="287"/>
    </row>
    <row r="202" spans="2:18" ht="16.5" thickTop="1" x14ac:dyDescent="0.25">
      <c r="B202" s="1"/>
      <c r="C202" s="324"/>
      <c r="D202" s="324"/>
      <c r="E202" s="325"/>
      <c r="F202" s="326"/>
      <c r="G202"/>
      <c r="H202"/>
      <c r="J202"/>
      <c r="L202" s="300"/>
      <c r="M202" s="84">
        <f>SUM(M165:M200)</f>
        <v>1708207.48</v>
      </c>
      <c r="N202" s="85"/>
      <c r="O202" s="86"/>
      <c r="P202" s="84">
        <f>SUM(P165:P201)</f>
        <v>1708207.48</v>
      </c>
      <c r="Q202" s="36"/>
    </row>
    <row r="203" spans="2:18" x14ac:dyDescent="0.25">
      <c r="B203" s="1"/>
      <c r="C203" s="324"/>
      <c r="D203" s="324"/>
      <c r="E203" s="325"/>
      <c r="F203" s="326"/>
    </row>
    <row r="204" spans="2:18" x14ac:dyDescent="0.25">
      <c r="B204" s="1"/>
      <c r="C204" s="324"/>
      <c r="D204" s="324"/>
      <c r="E204" s="325"/>
      <c r="F204" s="326"/>
    </row>
    <row r="205" spans="2:18" x14ac:dyDescent="0.25">
      <c r="B205" s="1"/>
      <c r="C205" s="324"/>
      <c r="D205" s="324"/>
      <c r="E205" s="325"/>
      <c r="F205" s="326"/>
    </row>
    <row r="206" spans="2:18" x14ac:dyDescent="0.25">
      <c r="B206" s="1"/>
      <c r="C206" s="324"/>
      <c r="D206" s="324"/>
      <c r="E206" s="325"/>
      <c r="F206" s="326"/>
    </row>
    <row r="207" spans="2:18" x14ac:dyDescent="0.25">
      <c r="B207" s="1"/>
      <c r="C207" s="329"/>
      <c r="D207" s="329"/>
      <c r="E207" s="330"/>
      <c r="F207" s="331"/>
    </row>
    <row r="208" spans="2:18" x14ac:dyDescent="0.25">
      <c r="B208" s="1"/>
      <c r="C208" s="329"/>
      <c r="D208" s="329"/>
      <c r="E208" s="330"/>
      <c r="F208" s="331"/>
    </row>
    <row r="209" spans="2:6" x14ac:dyDescent="0.25">
      <c r="B209" s="1"/>
      <c r="C209" s="329"/>
      <c r="D209" s="329"/>
      <c r="E209" s="330"/>
      <c r="F209" s="331"/>
    </row>
    <row r="210" spans="2:6" x14ac:dyDescent="0.25">
      <c r="B210" s="1"/>
      <c r="C210" s="332"/>
      <c r="D210" s="332"/>
      <c r="E210" s="330"/>
      <c r="F210" s="331"/>
    </row>
    <row r="211" spans="2:6" x14ac:dyDescent="0.25">
      <c r="B211" s="1"/>
      <c r="C211" s="329"/>
      <c r="D211" s="329"/>
      <c r="E211" s="330"/>
      <c r="F211" s="331"/>
    </row>
    <row r="212" spans="2:6" x14ac:dyDescent="0.25">
      <c r="B212" s="1"/>
      <c r="C212" s="332"/>
      <c r="D212" s="332"/>
      <c r="E212" s="325"/>
      <c r="F212" s="326"/>
    </row>
    <row r="213" spans="2:6" x14ac:dyDescent="0.25">
      <c r="B213" s="1"/>
      <c r="C213" s="332"/>
      <c r="D213" s="332"/>
      <c r="E213" s="325"/>
      <c r="F213" s="326"/>
    </row>
    <row r="214" spans="2:6" x14ac:dyDescent="0.25">
      <c r="B214" s="1"/>
      <c r="C214" s="329"/>
      <c r="D214" s="329"/>
      <c r="E214" s="325"/>
      <c r="F214" s="326"/>
    </row>
    <row r="215" spans="2:6" x14ac:dyDescent="0.25">
      <c r="B215" s="1"/>
      <c r="C215" s="329"/>
      <c r="D215" s="329"/>
      <c r="E215" s="325"/>
      <c r="F215" s="326"/>
    </row>
    <row r="216" spans="2:6" x14ac:dyDescent="0.25">
      <c r="B216" s="1"/>
      <c r="C216" s="329"/>
      <c r="D216" s="329"/>
      <c r="E216" s="325"/>
      <c r="F216" s="326"/>
    </row>
    <row r="217" spans="2:6" x14ac:dyDescent="0.25">
      <c r="B217" s="1"/>
      <c r="C217" s="329"/>
      <c r="D217" s="329"/>
      <c r="E217" s="325"/>
      <c r="F217" s="326"/>
    </row>
    <row r="218" spans="2:6" x14ac:dyDescent="0.25">
      <c r="B218" s="1"/>
      <c r="C218" s="332"/>
      <c r="D218" s="332"/>
      <c r="E218" s="325"/>
      <c r="F218" s="326"/>
    </row>
    <row r="219" spans="2:6" x14ac:dyDescent="0.25">
      <c r="B219" s="1"/>
      <c r="C219" s="329"/>
      <c r="D219" s="329"/>
      <c r="E219" s="325"/>
      <c r="F219" s="326"/>
    </row>
    <row r="220" spans="2:6" x14ac:dyDescent="0.25">
      <c r="B220" s="1"/>
      <c r="C220" s="332"/>
      <c r="D220" s="332"/>
      <c r="E220" s="325"/>
      <c r="F220" s="326"/>
    </row>
    <row r="221" spans="2:6" x14ac:dyDescent="0.25">
      <c r="B221" s="1"/>
      <c r="C221" s="332"/>
      <c r="D221" s="332"/>
      <c r="E221" s="325"/>
      <c r="F221" s="326"/>
    </row>
    <row r="222" spans="2:6" x14ac:dyDescent="0.25">
      <c r="B222" s="1"/>
      <c r="C222" s="329"/>
      <c r="D222" s="329"/>
      <c r="E222" s="325"/>
      <c r="F222" s="326"/>
    </row>
    <row r="223" spans="2:6" x14ac:dyDescent="0.25">
      <c r="B223" s="1"/>
      <c r="C223" s="329"/>
      <c r="D223" s="329"/>
      <c r="E223" s="325"/>
      <c r="F223" s="326"/>
    </row>
    <row r="224" spans="2:6" x14ac:dyDescent="0.25">
      <c r="B224" s="1"/>
      <c r="C224" s="332"/>
      <c r="D224" s="332"/>
      <c r="E224" s="325"/>
      <c r="F224" s="326"/>
    </row>
    <row r="225" spans="2:6" x14ac:dyDescent="0.25">
      <c r="B225" s="1"/>
      <c r="C225" s="332"/>
      <c r="D225" s="332"/>
      <c r="E225" s="325"/>
      <c r="F225" s="326"/>
    </row>
    <row r="226" spans="2:6" x14ac:dyDescent="0.25">
      <c r="B226" s="1"/>
      <c r="C226" s="332"/>
      <c r="D226" s="332"/>
      <c r="E226" s="325"/>
      <c r="F226" s="326"/>
    </row>
    <row r="227" spans="2:6" x14ac:dyDescent="0.25">
      <c r="B227" s="1"/>
      <c r="C227" s="332"/>
      <c r="D227" s="332"/>
      <c r="E227" s="325"/>
      <c r="F227" s="326"/>
    </row>
    <row r="228" spans="2:6" x14ac:dyDescent="0.25">
      <c r="B228" s="1"/>
      <c r="C228" s="329"/>
      <c r="D228" s="329"/>
      <c r="E228" s="325"/>
      <c r="F228" s="326"/>
    </row>
    <row r="229" spans="2:6" x14ac:dyDescent="0.25">
      <c r="B229" s="1"/>
      <c r="C229" s="332"/>
      <c r="D229" s="332"/>
      <c r="E229" s="325"/>
      <c r="F229" s="326"/>
    </row>
    <row r="230" spans="2:6" x14ac:dyDescent="0.25">
      <c r="B230" s="1"/>
      <c r="C230" s="332"/>
      <c r="D230" s="332"/>
      <c r="E230" s="325"/>
      <c r="F230" s="326"/>
    </row>
    <row r="231" spans="2:6" x14ac:dyDescent="0.25">
      <c r="B231" s="1"/>
      <c r="C231" s="329"/>
      <c r="D231" s="329"/>
      <c r="E231" s="325"/>
      <c r="F231" s="326"/>
    </row>
    <row r="232" spans="2:6" x14ac:dyDescent="0.25">
      <c r="B232" s="1"/>
      <c r="C232" s="329"/>
      <c r="D232" s="329"/>
      <c r="E232" s="328"/>
      <c r="F232" s="326"/>
    </row>
    <row r="233" spans="2:6" x14ac:dyDescent="0.25">
      <c r="B233" s="1"/>
      <c r="C233" s="332"/>
      <c r="D233" s="332"/>
      <c r="E233" s="325"/>
      <c r="F233" s="326"/>
    </row>
    <row r="234" spans="2:6" x14ac:dyDescent="0.25">
      <c r="B234" s="1"/>
      <c r="C234" s="329"/>
      <c r="D234" s="329"/>
      <c r="E234" s="325"/>
      <c r="F234" s="326"/>
    </row>
    <row r="235" spans="2:6" x14ac:dyDescent="0.25">
      <c r="B235" s="1"/>
      <c r="C235" s="329"/>
      <c r="D235" s="329"/>
      <c r="E235" s="325"/>
      <c r="F235" s="326"/>
    </row>
    <row r="236" spans="2:6" x14ac:dyDescent="0.25">
      <c r="B236" s="1"/>
      <c r="C236" s="332"/>
      <c r="D236" s="332"/>
      <c r="E236" s="325"/>
      <c r="F236" s="326"/>
    </row>
    <row r="237" spans="2:6" x14ac:dyDescent="0.25">
      <c r="B237" s="1"/>
      <c r="C237" s="329"/>
      <c r="D237" s="329"/>
      <c r="E237" s="325"/>
      <c r="F237" s="326"/>
    </row>
    <row r="238" spans="2:6" x14ac:dyDescent="0.25">
      <c r="B238" s="1"/>
      <c r="C238" s="329"/>
      <c r="D238" s="329"/>
      <c r="E238" s="325"/>
      <c r="F238" s="326"/>
    </row>
    <row r="239" spans="2:6" x14ac:dyDescent="0.25">
      <c r="B239" s="1"/>
      <c r="C239" s="332"/>
      <c r="D239" s="332"/>
      <c r="E239" s="325"/>
      <c r="F239" s="326"/>
    </row>
    <row r="240" spans="2:6" x14ac:dyDescent="0.25">
      <c r="F240" s="333"/>
    </row>
    <row r="241" spans="6:6" x14ac:dyDescent="0.25">
      <c r="F241" s="334"/>
    </row>
  </sheetData>
  <sortState ref="B117:F118">
    <sortCondition ref="C117:C118"/>
  </sortState>
  <pageMargins left="1.1023622047244095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R275"/>
  <sheetViews>
    <sheetView topLeftCell="A16" workbookViewId="0">
      <selection activeCell="G131" sqref="G131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4.140625" style="10" bestFit="1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7.5703125" customWidth="1"/>
    <col min="16" max="16" width="15.5703125" bestFit="1" customWidth="1"/>
  </cols>
  <sheetData>
    <row r="1" spans="2:18" ht="19.5" thickBot="1" x14ac:dyDescent="0.35">
      <c r="D1" s="212" t="s">
        <v>107</v>
      </c>
      <c r="J1"/>
      <c r="L1" s="310"/>
      <c r="M1" s="53" t="s">
        <v>24</v>
      </c>
      <c r="N1" s="22"/>
      <c r="O1" s="35"/>
      <c r="P1" s="203">
        <v>42191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112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42186</v>
      </c>
      <c r="C3" s="2" t="s">
        <v>108</v>
      </c>
      <c r="D3" s="214">
        <v>651.20000000000005</v>
      </c>
      <c r="E3" s="4">
        <v>42192</v>
      </c>
      <c r="F3" s="113">
        <v>651.20000000000005</v>
      </c>
      <c r="G3" s="259">
        <f t="shared" ref="G3:G17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42186</v>
      </c>
      <c r="C4" s="2" t="s">
        <v>109</v>
      </c>
      <c r="D4" s="214">
        <v>1192.5999999999999</v>
      </c>
      <c r="E4" s="4">
        <v>42192</v>
      </c>
      <c r="F4" s="113">
        <v>1192.5999999999999</v>
      </c>
      <c r="G4" s="259">
        <f t="shared" si="0"/>
        <v>0</v>
      </c>
      <c r="H4" s="7"/>
      <c r="J4"/>
      <c r="L4" s="168">
        <v>24377</v>
      </c>
      <c r="M4" s="138">
        <v>23247.200000000001</v>
      </c>
      <c r="N4" s="138"/>
      <c r="O4" s="109" t="s">
        <v>45</v>
      </c>
      <c r="P4" s="69">
        <v>35000</v>
      </c>
      <c r="Q4" s="70">
        <v>42168</v>
      </c>
    </row>
    <row r="5" spans="2:18" ht="15.75" x14ac:dyDescent="0.25">
      <c r="B5" s="1">
        <v>42186</v>
      </c>
      <c r="C5" s="2" t="s">
        <v>110</v>
      </c>
      <c r="D5" s="214">
        <v>159578.85999999999</v>
      </c>
      <c r="E5" s="323" t="s">
        <v>166</v>
      </c>
      <c r="F5" s="113">
        <f>3060.5+156518.36</f>
        <v>159578.85999999999</v>
      </c>
      <c r="G5" s="259">
        <f t="shared" si="0"/>
        <v>0</v>
      </c>
      <c r="H5" s="7"/>
      <c r="J5"/>
      <c r="L5" s="2">
        <v>24384</v>
      </c>
      <c r="M5" s="214">
        <v>92365.06</v>
      </c>
      <c r="N5" s="44"/>
      <c r="O5" s="108" t="s">
        <v>45</v>
      </c>
      <c r="P5" s="59">
        <v>50000</v>
      </c>
      <c r="Q5" s="42">
        <v>42168</v>
      </c>
    </row>
    <row r="6" spans="2:18" ht="15.75" x14ac:dyDescent="0.25">
      <c r="B6" s="1">
        <v>42186</v>
      </c>
      <c r="C6" s="2" t="s">
        <v>111</v>
      </c>
      <c r="D6" s="214">
        <v>7670.4</v>
      </c>
      <c r="E6" s="4">
        <v>42200</v>
      </c>
      <c r="F6" s="113">
        <v>7670.4</v>
      </c>
      <c r="G6" s="259">
        <f t="shared" si="0"/>
        <v>0</v>
      </c>
      <c r="H6" s="18"/>
      <c r="J6"/>
      <c r="L6" s="2">
        <v>24388</v>
      </c>
      <c r="M6" s="214">
        <v>99205.24</v>
      </c>
      <c r="N6" s="44"/>
      <c r="O6" s="108">
        <v>2961274</v>
      </c>
      <c r="P6" s="59">
        <v>45090</v>
      </c>
      <c r="Q6" s="42">
        <v>42169</v>
      </c>
      <c r="R6" s="129">
        <v>42168</v>
      </c>
    </row>
    <row r="7" spans="2:18" ht="15.75" x14ac:dyDescent="0.25">
      <c r="B7" s="1">
        <v>42187</v>
      </c>
      <c r="C7" s="2" t="s">
        <v>112</v>
      </c>
      <c r="D7" s="214">
        <v>4288</v>
      </c>
      <c r="E7" s="4">
        <v>42200</v>
      </c>
      <c r="F7" s="113">
        <v>4288</v>
      </c>
      <c r="G7" s="260">
        <f t="shared" si="0"/>
        <v>0</v>
      </c>
      <c r="H7" s="18"/>
      <c r="J7"/>
      <c r="L7" s="2">
        <v>24488</v>
      </c>
      <c r="M7" s="215">
        <v>1834.8</v>
      </c>
      <c r="N7" s="167"/>
      <c r="O7" s="108">
        <v>2961272</v>
      </c>
      <c r="P7" s="59">
        <v>65000</v>
      </c>
      <c r="Q7" s="42">
        <v>42168</v>
      </c>
    </row>
    <row r="8" spans="2:18" ht="15.75" x14ac:dyDescent="0.25">
      <c r="B8" s="1">
        <v>42187</v>
      </c>
      <c r="C8" s="2" t="s">
        <v>113</v>
      </c>
      <c r="D8" s="214">
        <v>8191.8</v>
      </c>
      <c r="E8" s="4">
        <v>42200</v>
      </c>
      <c r="F8" s="326">
        <v>8191.8</v>
      </c>
      <c r="G8" s="260">
        <f t="shared" si="0"/>
        <v>0</v>
      </c>
      <c r="H8" s="18"/>
      <c r="J8"/>
      <c r="L8" s="2">
        <v>24491</v>
      </c>
      <c r="M8" s="214">
        <v>42744.1</v>
      </c>
      <c r="N8" s="44"/>
      <c r="O8" s="108">
        <v>2961273</v>
      </c>
      <c r="P8" s="59">
        <v>73000</v>
      </c>
      <c r="Q8" s="42">
        <v>42168</v>
      </c>
    </row>
    <row r="9" spans="2:18" ht="15.75" x14ac:dyDescent="0.25">
      <c r="B9" s="1">
        <v>42187</v>
      </c>
      <c r="C9" s="2" t="s">
        <v>114</v>
      </c>
      <c r="D9" s="214">
        <v>9732.7999999999993</v>
      </c>
      <c r="E9" s="4">
        <v>42200</v>
      </c>
      <c r="F9" s="326">
        <v>9732.7999999999993</v>
      </c>
      <c r="G9" s="260">
        <f t="shared" si="0"/>
        <v>0</v>
      </c>
      <c r="H9" s="7"/>
      <c r="J9"/>
      <c r="L9" s="2">
        <v>24492</v>
      </c>
      <c r="M9" s="214">
        <v>124877</v>
      </c>
      <c r="N9" s="60"/>
      <c r="O9" s="108" t="s">
        <v>122</v>
      </c>
      <c r="P9" s="59">
        <v>6541.1</v>
      </c>
      <c r="Q9" s="42">
        <v>42166</v>
      </c>
      <c r="R9" s="129">
        <v>42168</v>
      </c>
    </row>
    <row r="10" spans="2:18" ht="15.75" x14ac:dyDescent="0.25">
      <c r="B10" s="1">
        <v>42187</v>
      </c>
      <c r="C10" s="2" t="s">
        <v>115</v>
      </c>
      <c r="D10" s="214">
        <v>3717</v>
      </c>
      <c r="E10" s="4">
        <v>42200</v>
      </c>
      <c r="F10" s="326">
        <v>3717</v>
      </c>
      <c r="G10" s="260">
        <f t="shared" si="0"/>
        <v>0</v>
      </c>
      <c r="H10" s="7"/>
      <c r="J10"/>
      <c r="L10" s="2">
        <v>24500</v>
      </c>
      <c r="M10" s="214">
        <v>141491.07999999999</v>
      </c>
      <c r="N10" s="44"/>
      <c r="O10" s="204" t="s">
        <v>122</v>
      </c>
      <c r="P10" s="61">
        <v>16754.88</v>
      </c>
      <c r="Q10" s="42">
        <v>42166</v>
      </c>
      <c r="R10" s="129">
        <v>42168</v>
      </c>
    </row>
    <row r="11" spans="2:18" ht="15.75" x14ac:dyDescent="0.25">
      <c r="B11" s="1">
        <v>42187</v>
      </c>
      <c r="C11" s="2" t="s">
        <v>116</v>
      </c>
      <c r="D11" s="214">
        <v>81088.850000000006</v>
      </c>
      <c r="E11" s="4">
        <v>42200</v>
      </c>
      <c r="F11" s="326">
        <v>81088.850000000006</v>
      </c>
      <c r="G11" s="260">
        <f t="shared" si="0"/>
        <v>0</v>
      </c>
      <c r="H11" s="7"/>
      <c r="J11"/>
      <c r="L11" s="2">
        <v>24513</v>
      </c>
      <c r="M11" s="215">
        <v>2797.2</v>
      </c>
      <c r="N11" s="41"/>
      <c r="O11" s="108" t="s">
        <v>45</v>
      </c>
      <c r="P11" s="59">
        <v>40936</v>
      </c>
      <c r="Q11" s="42">
        <v>42170</v>
      </c>
      <c r="R11" s="129">
        <v>42169</v>
      </c>
    </row>
    <row r="12" spans="2:18" ht="15.75" x14ac:dyDescent="0.25">
      <c r="B12" s="1">
        <v>42187</v>
      </c>
      <c r="C12" s="2" t="s">
        <v>117</v>
      </c>
      <c r="D12" s="214">
        <v>3068.6</v>
      </c>
      <c r="E12" s="4">
        <v>42200</v>
      </c>
      <c r="F12" s="326">
        <v>3068.6</v>
      </c>
      <c r="G12" s="260">
        <f t="shared" si="0"/>
        <v>0</v>
      </c>
      <c r="H12" s="7"/>
      <c r="J12"/>
      <c r="L12" s="2">
        <v>24578</v>
      </c>
      <c r="M12" s="214">
        <v>27660.3</v>
      </c>
      <c r="N12" s="48"/>
      <c r="O12" s="108">
        <v>2961277</v>
      </c>
      <c r="P12" s="59">
        <v>70000</v>
      </c>
      <c r="Q12" s="42">
        <v>42169</v>
      </c>
    </row>
    <row r="13" spans="2:18" x14ac:dyDescent="0.25">
      <c r="B13" s="1">
        <v>42188</v>
      </c>
      <c r="C13" s="2" t="s">
        <v>118</v>
      </c>
      <c r="D13" s="214">
        <v>21252</v>
      </c>
      <c r="E13" s="4">
        <v>42200</v>
      </c>
      <c r="F13" s="326">
        <v>21252</v>
      </c>
      <c r="G13" s="260">
        <f t="shared" si="0"/>
        <v>0</v>
      </c>
      <c r="H13" s="7"/>
      <c r="J13"/>
      <c r="L13" s="2">
        <v>24583</v>
      </c>
      <c r="M13" s="214">
        <v>109551.1</v>
      </c>
      <c r="N13" s="169"/>
      <c r="O13" s="161">
        <v>2961276</v>
      </c>
      <c r="P13" s="64">
        <v>80000</v>
      </c>
      <c r="Q13" s="47">
        <v>42169</v>
      </c>
    </row>
    <row r="14" spans="2:18" x14ac:dyDescent="0.25">
      <c r="B14" s="1">
        <v>42188</v>
      </c>
      <c r="C14" s="2" t="s">
        <v>119</v>
      </c>
      <c r="D14" s="214">
        <v>5030</v>
      </c>
      <c r="E14" s="4">
        <v>42200</v>
      </c>
      <c r="F14" s="326">
        <v>5030</v>
      </c>
      <c r="G14" s="260">
        <f t="shared" si="0"/>
        <v>0</v>
      </c>
      <c r="H14" s="7"/>
      <c r="J14"/>
      <c r="L14" s="2">
        <v>24609</v>
      </c>
      <c r="M14" s="214">
        <v>200601.05</v>
      </c>
      <c r="N14" s="48"/>
      <c r="O14" s="89">
        <v>2961275</v>
      </c>
      <c r="P14" s="64">
        <v>45000</v>
      </c>
      <c r="Q14" s="47">
        <v>42169</v>
      </c>
    </row>
    <row r="15" spans="2:18" x14ac:dyDescent="0.25">
      <c r="B15" s="1">
        <v>42188</v>
      </c>
      <c r="C15" s="2" t="s">
        <v>125</v>
      </c>
      <c r="D15" s="214">
        <v>209117</v>
      </c>
      <c r="E15" s="4">
        <v>42201</v>
      </c>
      <c r="F15" s="326">
        <v>209117</v>
      </c>
      <c r="G15" s="260">
        <f t="shared" si="0"/>
        <v>0</v>
      </c>
      <c r="H15" s="7"/>
      <c r="J15"/>
      <c r="L15" s="2">
        <v>24701</v>
      </c>
      <c r="M15" s="214">
        <v>132230.54</v>
      </c>
      <c r="N15" s="48"/>
      <c r="O15" s="89" t="s">
        <v>45</v>
      </c>
      <c r="P15" s="64">
        <v>50000</v>
      </c>
      <c r="Q15" s="47">
        <v>42170</v>
      </c>
    </row>
    <row r="16" spans="2:18" x14ac:dyDescent="0.25">
      <c r="B16" s="1">
        <v>42188</v>
      </c>
      <c r="C16" s="2" t="s">
        <v>126</v>
      </c>
      <c r="D16" s="214">
        <v>158669.20000000001</v>
      </c>
      <c r="E16" s="4">
        <v>42201</v>
      </c>
      <c r="F16" s="326">
        <v>158669.20000000001</v>
      </c>
      <c r="G16" s="260">
        <f t="shared" si="0"/>
        <v>0</v>
      </c>
      <c r="H16" s="7"/>
      <c r="J16"/>
      <c r="L16" s="2">
        <v>24702</v>
      </c>
      <c r="M16" s="214">
        <v>40615.5</v>
      </c>
      <c r="N16" s="170"/>
      <c r="O16" s="89" t="s">
        <v>45</v>
      </c>
      <c r="P16" s="64">
        <v>55000</v>
      </c>
      <c r="Q16" s="47">
        <v>42170</v>
      </c>
    </row>
    <row r="17" spans="2:18" x14ac:dyDescent="0.25">
      <c r="B17" s="1">
        <v>42188</v>
      </c>
      <c r="C17" s="2" t="s">
        <v>120</v>
      </c>
      <c r="D17" s="214">
        <v>125230.8</v>
      </c>
      <c r="E17" s="4">
        <v>42200</v>
      </c>
      <c r="F17" s="326">
        <v>125230.8</v>
      </c>
      <c r="G17" s="260">
        <f t="shared" si="0"/>
        <v>0</v>
      </c>
      <c r="H17" s="7"/>
      <c r="J17"/>
      <c r="L17" s="2">
        <v>24708</v>
      </c>
      <c r="M17" s="214">
        <v>100981.1</v>
      </c>
      <c r="N17" s="162"/>
      <c r="O17" s="89" t="s">
        <v>45</v>
      </c>
      <c r="P17" s="64">
        <v>30178</v>
      </c>
      <c r="Q17" s="47">
        <v>42171</v>
      </c>
    </row>
    <row r="18" spans="2:18" ht="15.75" x14ac:dyDescent="0.25">
      <c r="B18" s="1">
        <v>42188</v>
      </c>
      <c r="C18" s="2" t="s">
        <v>121</v>
      </c>
      <c r="D18" s="214">
        <v>225591.89</v>
      </c>
      <c r="E18" s="198" t="s">
        <v>173</v>
      </c>
      <c r="F18" s="326">
        <f>132023.89+93568</f>
        <v>225591.89</v>
      </c>
      <c r="G18" s="260">
        <f t="shared" ref="G18:G49" si="1">D18-F18</f>
        <v>0</v>
      </c>
      <c r="H18" s="7"/>
      <c r="J18"/>
      <c r="L18" s="2">
        <v>24797</v>
      </c>
      <c r="M18" s="215">
        <v>7902.8</v>
      </c>
      <c r="N18" s="41"/>
      <c r="O18" s="89" t="s">
        <v>45</v>
      </c>
      <c r="P18" s="64">
        <v>33000</v>
      </c>
      <c r="Q18" s="47">
        <v>42170</v>
      </c>
    </row>
    <row r="19" spans="2:18" ht="15.75" x14ac:dyDescent="0.25">
      <c r="B19" s="1">
        <v>42188</v>
      </c>
      <c r="C19" s="2" t="s">
        <v>139</v>
      </c>
      <c r="D19" s="214">
        <v>62015.6</v>
      </c>
      <c r="E19" s="4">
        <v>42201</v>
      </c>
      <c r="F19" s="326">
        <v>62015.6</v>
      </c>
      <c r="G19" s="260">
        <f t="shared" si="1"/>
        <v>0</v>
      </c>
      <c r="H19" s="7"/>
      <c r="J19"/>
      <c r="L19" s="2">
        <v>24799</v>
      </c>
      <c r="M19" s="215">
        <v>3135.6</v>
      </c>
      <c r="N19" s="41"/>
      <c r="O19" s="89" t="s">
        <v>45</v>
      </c>
      <c r="P19" s="64">
        <v>31960</v>
      </c>
      <c r="Q19" s="47">
        <v>42166</v>
      </c>
      <c r="R19" s="129">
        <v>42170</v>
      </c>
    </row>
    <row r="20" spans="2:18" ht="18.75" x14ac:dyDescent="0.3">
      <c r="B20" s="1">
        <v>42189</v>
      </c>
      <c r="C20" s="2" t="s">
        <v>127</v>
      </c>
      <c r="D20" s="214">
        <v>610</v>
      </c>
      <c r="E20" s="4">
        <v>42201</v>
      </c>
      <c r="F20" s="326">
        <v>610</v>
      </c>
      <c r="G20" s="260">
        <f t="shared" si="1"/>
        <v>0</v>
      </c>
      <c r="H20" s="7"/>
      <c r="J20" s="80"/>
      <c r="L20" s="2">
        <v>24810</v>
      </c>
      <c r="M20" s="214">
        <v>199740.75</v>
      </c>
      <c r="N20" s="163"/>
      <c r="O20" s="89" t="s">
        <v>45</v>
      </c>
      <c r="P20" s="44">
        <v>14089.5</v>
      </c>
      <c r="Q20" s="164">
        <v>42167</v>
      </c>
      <c r="R20" s="129">
        <v>42170</v>
      </c>
    </row>
    <row r="21" spans="2:18" ht="15.75" x14ac:dyDescent="0.25">
      <c r="B21" s="1">
        <v>42189</v>
      </c>
      <c r="C21" s="2" t="s">
        <v>128</v>
      </c>
      <c r="D21" s="214">
        <v>403.2</v>
      </c>
      <c r="E21" s="4">
        <v>42201</v>
      </c>
      <c r="F21" s="326">
        <v>403.2</v>
      </c>
      <c r="G21" s="260">
        <f t="shared" si="1"/>
        <v>0</v>
      </c>
      <c r="H21" s="7"/>
      <c r="J21" s="80"/>
      <c r="L21" s="308">
        <v>24837</v>
      </c>
      <c r="M21" s="219">
        <v>179777.72</v>
      </c>
      <c r="N21" s="41"/>
      <c r="O21" s="89">
        <v>2961278</v>
      </c>
      <c r="P21" s="59">
        <v>13000</v>
      </c>
      <c r="Q21" s="166">
        <v>42170</v>
      </c>
    </row>
    <row r="22" spans="2:18" ht="15.75" x14ac:dyDescent="0.25">
      <c r="B22" s="1">
        <v>42189</v>
      </c>
      <c r="C22" s="2" t="s">
        <v>129</v>
      </c>
      <c r="D22" s="214">
        <v>64357.8</v>
      </c>
      <c r="E22" s="4">
        <v>42201</v>
      </c>
      <c r="F22" s="326">
        <v>64357.8</v>
      </c>
      <c r="G22" s="260">
        <f t="shared" si="1"/>
        <v>0</v>
      </c>
      <c r="H22" s="7"/>
      <c r="J22" s="80"/>
      <c r="L22" s="2">
        <v>24863</v>
      </c>
      <c r="M22" s="214">
        <v>187664.17</v>
      </c>
      <c r="N22" s="165"/>
      <c r="O22" s="89" t="s">
        <v>45</v>
      </c>
      <c r="P22" s="59">
        <v>110000</v>
      </c>
      <c r="Q22" s="166">
        <v>42171</v>
      </c>
    </row>
    <row r="23" spans="2:18" ht="15.75" x14ac:dyDescent="0.25">
      <c r="B23" s="1">
        <v>42189</v>
      </c>
      <c r="C23" s="2" t="s">
        <v>130</v>
      </c>
      <c r="D23" s="214">
        <v>9805.7999999999993</v>
      </c>
      <c r="E23" s="4">
        <v>42201</v>
      </c>
      <c r="F23" s="326">
        <v>9805.7999999999993</v>
      </c>
      <c r="G23" s="260">
        <f t="shared" si="1"/>
        <v>0</v>
      </c>
      <c r="H23" s="7"/>
      <c r="J23" s="80"/>
      <c r="L23" s="2">
        <v>24897</v>
      </c>
      <c r="M23" s="214">
        <v>2653.6</v>
      </c>
      <c r="N23" s="165"/>
      <c r="O23" s="89" t="s">
        <v>45</v>
      </c>
      <c r="P23" s="59">
        <v>90000</v>
      </c>
      <c r="Q23" s="166">
        <v>42171</v>
      </c>
    </row>
    <row r="24" spans="2:18" ht="15.75" x14ac:dyDescent="0.25">
      <c r="B24" s="1">
        <v>42190</v>
      </c>
      <c r="C24" s="2" t="s">
        <v>131</v>
      </c>
      <c r="D24" s="214">
        <v>1397.2</v>
      </c>
      <c r="E24" s="4">
        <v>42201</v>
      </c>
      <c r="F24" s="326">
        <v>1397.2</v>
      </c>
      <c r="G24" s="260">
        <f t="shared" si="1"/>
        <v>0</v>
      </c>
      <c r="H24" s="7"/>
      <c r="J24" s="80"/>
      <c r="L24" s="2">
        <v>24905</v>
      </c>
      <c r="M24" s="214">
        <v>52302.25</v>
      </c>
      <c r="N24" s="41"/>
      <c r="O24" s="89">
        <v>2961279</v>
      </c>
      <c r="P24" s="59">
        <v>35500</v>
      </c>
      <c r="Q24" s="166">
        <v>42171</v>
      </c>
    </row>
    <row r="25" spans="2:18" ht="15.75" x14ac:dyDescent="0.25">
      <c r="B25" s="1">
        <v>42190</v>
      </c>
      <c r="C25" s="2" t="s">
        <v>132</v>
      </c>
      <c r="D25" s="214">
        <v>26441</v>
      </c>
      <c r="E25" s="4">
        <v>42201</v>
      </c>
      <c r="F25" s="326">
        <v>26441</v>
      </c>
      <c r="G25" s="260">
        <f t="shared" si="1"/>
        <v>0</v>
      </c>
      <c r="H25" s="7"/>
      <c r="J25" s="80"/>
      <c r="L25" s="2">
        <v>24906</v>
      </c>
      <c r="M25" s="214">
        <v>694.6</v>
      </c>
      <c r="N25" s="48"/>
      <c r="O25" s="89">
        <v>2961280</v>
      </c>
      <c r="P25" s="59">
        <v>28124</v>
      </c>
      <c r="Q25" s="166">
        <v>42171</v>
      </c>
    </row>
    <row r="26" spans="2:18" ht="15.75" x14ac:dyDescent="0.25">
      <c r="B26" s="1">
        <v>42191</v>
      </c>
      <c r="C26" s="2" t="s">
        <v>140</v>
      </c>
      <c r="D26" s="214">
        <v>36467.4</v>
      </c>
      <c r="E26" s="4">
        <v>42201</v>
      </c>
      <c r="F26" s="326">
        <v>36467.4</v>
      </c>
      <c r="G26" s="260">
        <f t="shared" si="1"/>
        <v>0</v>
      </c>
      <c r="H26" s="7"/>
      <c r="J26" s="80"/>
      <c r="L26" s="2">
        <v>24922</v>
      </c>
      <c r="M26" s="214">
        <v>131970.72</v>
      </c>
      <c r="N26" s="48"/>
      <c r="O26" s="89" t="s">
        <v>45</v>
      </c>
      <c r="P26" s="59">
        <v>31399</v>
      </c>
      <c r="Q26" s="166">
        <v>42173</v>
      </c>
      <c r="R26" s="129">
        <v>42172</v>
      </c>
    </row>
    <row r="27" spans="2:18" ht="15.75" x14ac:dyDescent="0.25">
      <c r="B27" s="1">
        <v>42191</v>
      </c>
      <c r="C27" s="2" t="s">
        <v>141</v>
      </c>
      <c r="D27" s="214">
        <v>8000</v>
      </c>
      <c r="E27" s="4">
        <v>42201</v>
      </c>
      <c r="F27" s="326">
        <v>8000</v>
      </c>
      <c r="G27" s="260">
        <f t="shared" si="1"/>
        <v>0</v>
      </c>
      <c r="H27" s="7"/>
      <c r="J27" s="80"/>
      <c r="L27" s="2">
        <v>24925</v>
      </c>
      <c r="M27" s="214">
        <v>4120.8999999999996</v>
      </c>
      <c r="N27" s="41"/>
      <c r="O27" s="176">
        <v>2961283</v>
      </c>
      <c r="P27" s="59">
        <v>15000</v>
      </c>
      <c r="Q27" s="166">
        <v>42172</v>
      </c>
    </row>
    <row r="28" spans="2:18" ht="15.75" x14ac:dyDescent="0.25">
      <c r="B28" s="1">
        <v>42191</v>
      </c>
      <c r="C28" s="2" t="s">
        <v>133</v>
      </c>
      <c r="D28" s="214">
        <v>223066</v>
      </c>
      <c r="E28" s="4">
        <v>42201</v>
      </c>
      <c r="F28" s="326">
        <v>223066</v>
      </c>
      <c r="G28" s="260">
        <f t="shared" si="1"/>
        <v>0</v>
      </c>
      <c r="H28" s="7"/>
      <c r="J28" s="80"/>
      <c r="L28" s="2">
        <v>24927</v>
      </c>
      <c r="M28" s="214">
        <v>124695.22</v>
      </c>
      <c r="N28" s="41"/>
      <c r="O28" s="176">
        <v>2961281</v>
      </c>
      <c r="P28" s="64">
        <v>60000</v>
      </c>
      <c r="Q28" s="47">
        <v>42172</v>
      </c>
    </row>
    <row r="29" spans="2:18" ht="15.75" x14ac:dyDescent="0.25">
      <c r="B29" s="1">
        <v>42191</v>
      </c>
      <c r="C29" s="2" t="s">
        <v>134</v>
      </c>
      <c r="D29" s="214">
        <v>80934.399999999994</v>
      </c>
      <c r="E29" s="4">
        <v>42201</v>
      </c>
      <c r="F29" s="326">
        <v>80934.399999999994</v>
      </c>
      <c r="G29" s="260">
        <f t="shared" si="1"/>
        <v>0</v>
      </c>
      <c r="H29" s="7"/>
      <c r="J29" s="80"/>
      <c r="L29" s="2" t="s">
        <v>79</v>
      </c>
      <c r="M29" s="214">
        <v>2667.6</v>
      </c>
      <c r="N29" s="44"/>
      <c r="O29" s="108">
        <v>2961282</v>
      </c>
      <c r="P29" s="64">
        <v>110000</v>
      </c>
      <c r="Q29" s="47">
        <v>42172</v>
      </c>
    </row>
    <row r="30" spans="2:18" ht="15.75" x14ac:dyDescent="0.25">
      <c r="B30" s="1">
        <v>42191</v>
      </c>
      <c r="C30" s="2" t="s">
        <v>135</v>
      </c>
      <c r="D30" s="215">
        <v>93626.52</v>
      </c>
      <c r="E30" s="4">
        <v>42201</v>
      </c>
      <c r="F30" s="326">
        <v>93626.52</v>
      </c>
      <c r="G30" s="260">
        <f t="shared" si="1"/>
        <v>0</v>
      </c>
      <c r="H30" s="14"/>
      <c r="J30" s="80"/>
      <c r="L30" s="2" t="s">
        <v>80</v>
      </c>
      <c r="M30" s="214">
        <v>65313.22</v>
      </c>
      <c r="N30" s="167" t="s">
        <v>53</v>
      </c>
      <c r="O30" s="108" t="s">
        <v>45</v>
      </c>
      <c r="P30" s="64">
        <v>80000</v>
      </c>
      <c r="Q30" s="166">
        <v>42173</v>
      </c>
    </row>
    <row r="31" spans="2:18" ht="15.75" x14ac:dyDescent="0.25">
      <c r="B31" s="1">
        <v>42191</v>
      </c>
      <c r="C31" s="2" t="s">
        <v>136</v>
      </c>
      <c r="D31" s="214">
        <v>20595</v>
      </c>
      <c r="E31" s="4">
        <v>42201</v>
      </c>
      <c r="F31" s="326">
        <v>20595</v>
      </c>
      <c r="G31" s="260">
        <f t="shared" si="1"/>
        <v>0</v>
      </c>
      <c r="H31" s="14"/>
      <c r="J31" s="80"/>
      <c r="L31" s="2"/>
      <c r="M31" s="214"/>
      <c r="N31" s="165"/>
      <c r="O31" s="108" t="s">
        <v>45</v>
      </c>
      <c r="P31" s="64">
        <v>30771.5</v>
      </c>
      <c r="Q31" s="164">
        <v>42174</v>
      </c>
      <c r="R31" s="129">
        <v>42173</v>
      </c>
    </row>
    <row r="32" spans="2:18" ht="15.75" x14ac:dyDescent="0.25">
      <c r="B32" s="1">
        <v>42192</v>
      </c>
      <c r="C32" s="2" t="s">
        <v>137</v>
      </c>
      <c r="D32" s="214">
        <v>11620.8</v>
      </c>
      <c r="E32" s="4">
        <v>42201</v>
      </c>
      <c r="F32" s="326">
        <v>11620.8</v>
      </c>
      <c r="G32" s="260">
        <f t="shared" si="1"/>
        <v>0</v>
      </c>
      <c r="H32" s="7"/>
      <c r="J32" s="80"/>
      <c r="L32" s="2"/>
      <c r="M32" s="214"/>
      <c r="N32" s="165"/>
      <c r="O32" s="108" t="s">
        <v>45</v>
      </c>
      <c r="P32" s="64">
        <v>80000</v>
      </c>
      <c r="Q32" s="164">
        <v>42173</v>
      </c>
    </row>
    <row r="33" spans="2:18" ht="15.75" x14ac:dyDescent="0.25">
      <c r="B33" s="1">
        <v>42192</v>
      </c>
      <c r="C33" s="2" t="s">
        <v>138</v>
      </c>
      <c r="D33" s="214">
        <v>4977</v>
      </c>
      <c r="E33" s="4">
        <v>42201</v>
      </c>
      <c r="F33" s="326">
        <v>4977</v>
      </c>
      <c r="G33" s="260">
        <f t="shared" si="1"/>
        <v>0</v>
      </c>
      <c r="H33" s="7"/>
      <c r="J33" s="80"/>
      <c r="L33" s="2"/>
      <c r="M33" s="214"/>
      <c r="N33" s="165"/>
      <c r="O33" s="108" t="s">
        <v>45</v>
      </c>
      <c r="P33" s="64">
        <v>65000</v>
      </c>
      <c r="Q33" s="164">
        <v>42173</v>
      </c>
    </row>
    <row r="34" spans="2:18" ht="15.75" x14ac:dyDescent="0.25">
      <c r="B34" s="1">
        <v>42192</v>
      </c>
      <c r="C34" s="2" t="s">
        <v>142</v>
      </c>
      <c r="D34" s="214">
        <v>132770.9</v>
      </c>
      <c r="E34" s="198" t="s">
        <v>183</v>
      </c>
      <c r="F34" s="326">
        <f>57619.06+75151.84</f>
        <v>132770.9</v>
      </c>
      <c r="G34" s="260">
        <f t="shared" si="1"/>
        <v>0</v>
      </c>
      <c r="H34" s="7"/>
      <c r="J34" s="80"/>
      <c r="L34" s="2"/>
      <c r="M34" s="214"/>
      <c r="N34" s="41"/>
      <c r="O34" s="108" t="s">
        <v>45</v>
      </c>
      <c r="P34" s="64">
        <v>35000</v>
      </c>
      <c r="Q34" s="164">
        <v>42173</v>
      </c>
    </row>
    <row r="35" spans="2:18" ht="15.75" x14ac:dyDescent="0.25">
      <c r="B35" s="1">
        <v>42192</v>
      </c>
      <c r="C35" s="2" t="s">
        <v>143</v>
      </c>
      <c r="D35" s="214">
        <v>244852.05</v>
      </c>
      <c r="E35" s="4">
        <v>42207</v>
      </c>
      <c r="F35" s="326">
        <v>244852.05</v>
      </c>
      <c r="G35" s="260">
        <f t="shared" si="1"/>
        <v>0</v>
      </c>
      <c r="H35" s="7"/>
      <c r="J35" s="80"/>
      <c r="L35" s="2"/>
      <c r="M35" s="214"/>
      <c r="N35" s="48"/>
      <c r="O35" s="108">
        <v>3209249</v>
      </c>
      <c r="P35" s="64">
        <v>12000</v>
      </c>
      <c r="Q35" s="47">
        <v>42173</v>
      </c>
    </row>
    <row r="36" spans="2:18" ht="15.75" x14ac:dyDescent="0.25">
      <c r="B36" s="1">
        <v>42192</v>
      </c>
      <c r="C36" s="2" t="s">
        <v>144</v>
      </c>
      <c r="D36" s="214">
        <v>60729.5</v>
      </c>
      <c r="E36" s="4">
        <v>42207</v>
      </c>
      <c r="F36" s="331">
        <v>60729.5</v>
      </c>
      <c r="G36" s="260">
        <f t="shared" si="1"/>
        <v>0</v>
      </c>
      <c r="H36" s="7"/>
      <c r="J36" s="80"/>
      <c r="L36" s="222"/>
      <c r="M36" s="214"/>
      <c r="N36" s="48"/>
      <c r="O36" s="108">
        <v>2961285</v>
      </c>
      <c r="P36" s="64">
        <v>28000</v>
      </c>
      <c r="Q36" s="47">
        <v>42173</v>
      </c>
    </row>
    <row r="37" spans="2:18" ht="15.75" x14ac:dyDescent="0.25">
      <c r="B37" s="1">
        <v>42193</v>
      </c>
      <c r="C37" s="2" t="s">
        <v>145</v>
      </c>
      <c r="D37" s="215">
        <v>258907.18</v>
      </c>
      <c r="E37" s="4">
        <v>42207</v>
      </c>
      <c r="F37" s="326">
        <v>258907.18</v>
      </c>
      <c r="G37" s="260">
        <f t="shared" si="1"/>
        <v>0</v>
      </c>
      <c r="H37" s="7"/>
      <c r="J37" s="80"/>
      <c r="L37" s="2"/>
      <c r="M37" s="214"/>
      <c r="N37" s="165"/>
      <c r="O37" s="108" t="s">
        <v>122</v>
      </c>
      <c r="P37" s="64">
        <v>8177.22</v>
      </c>
      <c r="Q37" s="164">
        <v>42172</v>
      </c>
      <c r="R37" s="129">
        <v>42173</v>
      </c>
    </row>
    <row r="38" spans="2:18" ht="15.75" x14ac:dyDescent="0.25">
      <c r="B38" s="1">
        <v>42193</v>
      </c>
      <c r="C38" s="2" t="s">
        <v>146</v>
      </c>
      <c r="D38" s="214">
        <v>96855.2</v>
      </c>
      <c r="E38" s="4">
        <v>42207</v>
      </c>
      <c r="F38" s="326">
        <v>96855.2</v>
      </c>
      <c r="G38" s="260">
        <f t="shared" si="1"/>
        <v>0</v>
      </c>
      <c r="H38" s="7"/>
      <c r="J38" s="80"/>
      <c r="L38" s="2"/>
      <c r="M38" s="214"/>
      <c r="N38" s="48"/>
      <c r="O38" s="108" t="s">
        <v>122</v>
      </c>
      <c r="P38" s="64">
        <v>11020.44</v>
      </c>
      <c r="Q38" s="47">
        <v>42172</v>
      </c>
      <c r="R38" s="129">
        <v>42173</v>
      </c>
    </row>
    <row r="39" spans="2:18" ht="15.75" x14ac:dyDescent="0.25">
      <c r="B39" s="1">
        <v>42194</v>
      </c>
      <c r="C39" s="2" t="s">
        <v>147</v>
      </c>
      <c r="D39" s="214">
        <v>14615</v>
      </c>
      <c r="E39" s="4">
        <v>42207</v>
      </c>
      <c r="F39" s="326">
        <v>14615</v>
      </c>
      <c r="G39" s="260">
        <f t="shared" si="1"/>
        <v>0</v>
      </c>
      <c r="H39" s="7"/>
      <c r="J39" s="80"/>
      <c r="L39" s="222"/>
      <c r="M39" s="214"/>
      <c r="N39" s="48"/>
      <c r="O39" s="108" t="s">
        <v>122</v>
      </c>
      <c r="P39" s="64">
        <v>980</v>
      </c>
      <c r="Q39" s="47">
        <v>42173</v>
      </c>
    </row>
    <row r="40" spans="2:18" ht="18.75" x14ac:dyDescent="0.3">
      <c r="B40" s="1">
        <v>42194</v>
      </c>
      <c r="C40" s="2" t="s">
        <v>148</v>
      </c>
      <c r="D40" s="214">
        <v>3580.8</v>
      </c>
      <c r="E40" s="4">
        <v>42207</v>
      </c>
      <c r="F40" s="326">
        <v>3580.8</v>
      </c>
      <c r="G40" s="260">
        <f t="shared" si="1"/>
        <v>0</v>
      </c>
      <c r="H40" s="7"/>
      <c r="J40" s="80"/>
      <c r="L40" s="228"/>
      <c r="M40" s="175"/>
      <c r="N40" s="163"/>
      <c r="O40" s="108" t="s">
        <v>122</v>
      </c>
      <c r="P40" s="44">
        <v>1120</v>
      </c>
      <c r="Q40" s="164">
        <v>42172</v>
      </c>
      <c r="R40" s="129">
        <v>42173</v>
      </c>
    </row>
    <row r="41" spans="2:18" ht="15.75" x14ac:dyDescent="0.25">
      <c r="B41" s="1">
        <v>42194</v>
      </c>
      <c r="C41" s="2" t="s">
        <v>150</v>
      </c>
      <c r="D41" s="214">
        <v>23665.599999999999</v>
      </c>
      <c r="E41" s="4">
        <v>42207</v>
      </c>
      <c r="F41" s="326">
        <v>23665.599999999999</v>
      </c>
      <c r="G41" s="260">
        <f t="shared" si="1"/>
        <v>0</v>
      </c>
      <c r="H41" s="7"/>
      <c r="J41" s="80"/>
      <c r="L41" s="108"/>
      <c r="M41" s="133"/>
      <c r="N41" s="167"/>
      <c r="O41" s="108" t="s">
        <v>122</v>
      </c>
      <c r="P41" s="59">
        <v>2562.2800000000002</v>
      </c>
      <c r="Q41" s="166">
        <v>42167</v>
      </c>
      <c r="R41" s="129">
        <v>42173</v>
      </c>
    </row>
    <row r="42" spans="2:18" ht="15.75" x14ac:dyDescent="0.25">
      <c r="B42" s="1">
        <v>42194</v>
      </c>
      <c r="C42" s="2" t="s">
        <v>149</v>
      </c>
      <c r="D42" s="214">
        <v>126144.8</v>
      </c>
      <c r="E42" s="4">
        <v>42207</v>
      </c>
      <c r="F42" s="326">
        <v>126144.8</v>
      </c>
      <c r="G42" s="260">
        <f t="shared" si="1"/>
        <v>0</v>
      </c>
      <c r="H42" s="7"/>
      <c r="J42" s="80"/>
      <c r="L42" s="102"/>
      <c r="M42" s="133"/>
      <c r="N42" s="165"/>
      <c r="O42" s="108" t="s">
        <v>122</v>
      </c>
      <c r="P42" s="59">
        <v>8810</v>
      </c>
      <c r="Q42" s="166">
        <v>42173</v>
      </c>
    </row>
    <row r="43" spans="2:18" ht="15.75" x14ac:dyDescent="0.25">
      <c r="B43" s="1">
        <v>42195</v>
      </c>
      <c r="C43" s="2" t="s">
        <v>151</v>
      </c>
      <c r="D43" s="214">
        <v>2484</v>
      </c>
      <c r="E43" s="4">
        <v>42207</v>
      </c>
      <c r="F43" s="326">
        <v>2484</v>
      </c>
      <c r="G43" s="260">
        <f t="shared" si="1"/>
        <v>0</v>
      </c>
      <c r="H43" s="7"/>
      <c r="J43" s="80"/>
      <c r="L43" s="43"/>
      <c r="M43" s="44"/>
      <c r="N43" s="44"/>
      <c r="O43" s="176" t="s">
        <v>45</v>
      </c>
      <c r="P43" s="59">
        <v>32654.5</v>
      </c>
      <c r="Q43" s="166">
        <v>42175</v>
      </c>
      <c r="R43" s="129">
        <v>42174</v>
      </c>
    </row>
    <row r="44" spans="2:18" ht="15.75" x14ac:dyDescent="0.25">
      <c r="B44" s="1">
        <v>42195</v>
      </c>
      <c r="C44" s="2" t="s">
        <v>152</v>
      </c>
      <c r="D44" s="214">
        <v>17312.8</v>
      </c>
      <c r="E44" s="4">
        <v>42207</v>
      </c>
      <c r="F44" s="326">
        <v>17312.8</v>
      </c>
      <c r="G44" s="260">
        <f t="shared" si="1"/>
        <v>0</v>
      </c>
      <c r="H44" s="7"/>
      <c r="J44" s="80"/>
      <c r="L44" s="43"/>
      <c r="M44" s="44"/>
      <c r="N44" s="44"/>
      <c r="O44" s="176" t="s">
        <v>45</v>
      </c>
      <c r="P44" s="59">
        <v>105000</v>
      </c>
      <c r="Q44" s="166">
        <v>42174</v>
      </c>
    </row>
    <row r="45" spans="2:18" ht="15.75" x14ac:dyDescent="0.25">
      <c r="B45" s="1">
        <v>42195</v>
      </c>
      <c r="C45" s="2" t="s">
        <v>153</v>
      </c>
      <c r="D45" s="214">
        <v>45179.92</v>
      </c>
      <c r="E45" s="4" t="s">
        <v>238</v>
      </c>
      <c r="F45" s="326">
        <f>38540.39+6639.53</f>
        <v>45179.92</v>
      </c>
      <c r="G45" s="260">
        <f t="shared" si="1"/>
        <v>0</v>
      </c>
      <c r="H45" s="7"/>
      <c r="J45" s="80"/>
      <c r="L45" s="43"/>
      <c r="M45" s="44"/>
      <c r="N45" s="44"/>
      <c r="O45" s="108" t="s">
        <v>45</v>
      </c>
      <c r="P45" s="59">
        <v>50000</v>
      </c>
      <c r="Q45" s="166">
        <v>42174</v>
      </c>
    </row>
    <row r="46" spans="2:18" ht="15.75" x14ac:dyDescent="0.25">
      <c r="B46" s="1">
        <v>42195</v>
      </c>
      <c r="C46" s="2" t="s">
        <v>154</v>
      </c>
      <c r="D46" s="214">
        <v>258397.7</v>
      </c>
      <c r="E46" s="4">
        <v>42216</v>
      </c>
      <c r="F46" s="326">
        <v>258397.7</v>
      </c>
      <c r="G46" s="260">
        <f t="shared" si="1"/>
        <v>0</v>
      </c>
      <c r="H46" s="7"/>
      <c r="J46" s="80"/>
      <c r="L46" s="43"/>
      <c r="M46" s="44"/>
      <c r="N46" s="167"/>
      <c r="O46" s="108" t="s">
        <v>45</v>
      </c>
      <c r="P46" s="59">
        <v>25000</v>
      </c>
      <c r="Q46" s="166">
        <v>42174</v>
      </c>
    </row>
    <row r="47" spans="2:18" x14ac:dyDescent="0.25">
      <c r="B47" s="1">
        <v>42195</v>
      </c>
      <c r="C47" s="2" t="s">
        <v>155</v>
      </c>
      <c r="D47" s="214">
        <v>155648.49</v>
      </c>
      <c r="E47" s="4">
        <v>42216</v>
      </c>
      <c r="F47" s="326">
        <v>155648.49</v>
      </c>
      <c r="G47" s="260">
        <f t="shared" si="1"/>
        <v>0</v>
      </c>
      <c r="H47" s="7"/>
      <c r="J47" s="80"/>
      <c r="L47" s="48"/>
      <c r="M47" s="48"/>
      <c r="N47" s="48"/>
      <c r="O47" s="48" t="s">
        <v>45</v>
      </c>
      <c r="P47" s="45">
        <v>45000</v>
      </c>
      <c r="Q47" s="47">
        <v>42174</v>
      </c>
    </row>
    <row r="48" spans="2:18" x14ac:dyDescent="0.25">
      <c r="B48" s="1">
        <v>42196</v>
      </c>
      <c r="C48" s="2" t="s">
        <v>156</v>
      </c>
      <c r="D48" s="214">
        <v>44306.7</v>
      </c>
      <c r="E48" s="4">
        <v>42216</v>
      </c>
      <c r="F48" s="326">
        <v>44306.7</v>
      </c>
      <c r="G48" s="260">
        <f t="shared" si="1"/>
        <v>0</v>
      </c>
      <c r="H48" s="7"/>
      <c r="J48" s="80"/>
      <c r="L48" s="48"/>
      <c r="M48" s="48"/>
      <c r="N48" s="48"/>
      <c r="O48" s="48">
        <v>3209248</v>
      </c>
      <c r="P48" s="45">
        <v>70000</v>
      </c>
      <c r="Q48" s="47">
        <v>42174</v>
      </c>
    </row>
    <row r="49" spans="2:18" x14ac:dyDescent="0.25">
      <c r="B49" s="1">
        <v>42196</v>
      </c>
      <c r="C49" s="2" t="s">
        <v>157</v>
      </c>
      <c r="D49" s="214">
        <v>166349.25</v>
      </c>
      <c r="E49" s="4">
        <v>42216</v>
      </c>
      <c r="F49" s="326">
        <v>166349.25</v>
      </c>
      <c r="G49" s="260">
        <f t="shared" si="1"/>
        <v>0</v>
      </c>
      <c r="H49" s="14"/>
      <c r="J49" s="80"/>
      <c r="L49" s="48"/>
      <c r="M49" s="48"/>
      <c r="N49" s="48"/>
      <c r="O49" s="48">
        <v>3209250</v>
      </c>
      <c r="P49" s="45">
        <v>101000</v>
      </c>
      <c r="Q49" s="47">
        <v>42174</v>
      </c>
    </row>
    <row r="50" spans="2:18" x14ac:dyDescent="0.25">
      <c r="B50" s="1">
        <v>42196</v>
      </c>
      <c r="C50" s="321" t="s">
        <v>158</v>
      </c>
      <c r="D50" s="214">
        <v>72224.399999999994</v>
      </c>
      <c r="E50" s="4">
        <v>42216</v>
      </c>
      <c r="F50" s="326">
        <v>72224.399999999994</v>
      </c>
      <c r="G50" s="260">
        <f t="shared" ref="G50:G71" si="2">D50-F50</f>
        <v>0</v>
      </c>
      <c r="H50" s="14"/>
      <c r="J50" s="80"/>
      <c r="L50" s="48"/>
      <c r="M50" s="48"/>
      <c r="N50" s="48"/>
      <c r="O50" s="48" t="s">
        <v>122</v>
      </c>
      <c r="P50" s="45">
        <v>1172</v>
      </c>
      <c r="Q50" s="47">
        <v>42173</v>
      </c>
      <c r="R50" s="129">
        <v>42174</v>
      </c>
    </row>
    <row r="51" spans="2:18" x14ac:dyDescent="0.25">
      <c r="B51" s="1">
        <v>42196</v>
      </c>
      <c r="C51" s="2" t="s">
        <v>159</v>
      </c>
      <c r="D51" s="214">
        <v>8762.4</v>
      </c>
      <c r="E51" s="4">
        <v>42216</v>
      </c>
      <c r="F51" s="326">
        <v>8762.4</v>
      </c>
      <c r="G51" s="260">
        <f t="shared" si="2"/>
        <v>0</v>
      </c>
      <c r="H51" s="14"/>
      <c r="J51" s="80"/>
      <c r="L51" s="48"/>
      <c r="M51" s="48"/>
      <c r="N51" s="48"/>
      <c r="O51" s="48" t="s">
        <v>45</v>
      </c>
      <c r="P51" s="45">
        <v>75000</v>
      </c>
      <c r="Q51" s="47">
        <v>42175</v>
      </c>
    </row>
    <row r="52" spans="2:18" ht="16.5" thickBot="1" x14ac:dyDescent="0.3">
      <c r="B52" s="1">
        <v>42197</v>
      </c>
      <c r="C52" s="2" t="s">
        <v>160</v>
      </c>
      <c r="D52" s="214">
        <v>2490.8000000000002</v>
      </c>
      <c r="E52" s="4">
        <v>42216</v>
      </c>
      <c r="F52" s="326">
        <v>2490.8000000000002</v>
      </c>
      <c r="G52" s="260">
        <f t="shared" si="2"/>
        <v>0</v>
      </c>
      <c r="H52" s="7"/>
      <c r="J52" s="80"/>
      <c r="L52" s="94"/>
      <c r="M52" s="49">
        <v>0</v>
      </c>
      <c r="N52" s="49"/>
      <c r="O52" s="50"/>
      <c r="P52" s="51">
        <v>0</v>
      </c>
      <c r="Q52" s="52"/>
    </row>
    <row r="53" spans="2:18" ht="16.5" thickTop="1" x14ac:dyDescent="0.25">
      <c r="B53" s="1">
        <v>42198</v>
      </c>
      <c r="C53" s="2" t="s">
        <v>161</v>
      </c>
      <c r="D53" s="214">
        <v>196770.33</v>
      </c>
      <c r="E53" s="4">
        <v>42216</v>
      </c>
      <c r="F53" s="326">
        <v>196770.33</v>
      </c>
      <c r="G53" s="260">
        <f t="shared" si="2"/>
        <v>0</v>
      </c>
      <c r="H53" s="7"/>
      <c r="J53" s="80"/>
      <c r="L53" s="310"/>
      <c r="M53" s="84">
        <f>SUM(M4:M52)</f>
        <v>2102840.4200000004</v>
      </c>
      <c r="N53" s="85"/>
      <c r="O53" s="86"/>
      <c r="P53" s="84">
        <f>SUM(P4:P52)</f>
        <v>2102840.42</v>
      </c>
      <c r="Q53" s="36"/>
    </row>
    <row r="54" spans="2:18" ht="15.75" x14ac:dyDescent="0.25">
      <c r="B54" s="1">
        <v>42198</v>
      </c>
      <c r="C54" s="2" t="s">
        <v>162</v>
      </c>
      <c r="D54" s="214">
        <v>207572.82</v>
      </c>
      <c r="E54" s="4">
        <v>42216</v>
      </c>
      <c r="F54" s="326">
        <v>207572.82</v>
      </c>
      <c r="G54" s="260">
        <f t="shared" si="2"/>
        <v>0</v>
      </c>
      <c r="H54" s="7"/>
      <c r="J54" s="80"/>
      <c r="L54" s="312"/>
      <c r="M54" s="313"/>
      <c r="N54" s="189"/>
      <c r="O54" s="151"/>
      <c r="P54" s="152"/>
      <c r="Q54" s="154"/>
    </row>
    <row r="55" spans="2:18" ht="16.5" thickBot="1" x14ac:dyDescent="0.3">
      <c r="B55" s="1">
        <v>42198</v>
      </c>
      <c r="C55" s="2" t="s">
        <v>163</v>
      </c>
      <c r="D55" s="214">
        <v>107072.8</v>
      </c>
      <c r="E55" s="4">
        <v>42216</v>
      </c>
      <c r="F55" s="326">
        <v>107072.8</v>
      </c>
      <c r="G55" s="260">
        <f t="shared" si="2"/>
        <v>0</v>
      </c>
      <c r="H55" s="7"/>
      <c r="J55" s="80"/>
      <c r="L55" s="314"/>
      <c r="M55" s="313"/>
      <c r="N55" s="187"/>
      <c r="O55" s="151"/>
      <c r="P55" s="152"/>
      <c r="Q55" s="154"/>
    </row>
    <row r="56" spans="2:18" ht="19.5" thickBot="1" x14ac:dyDescent="0.35">
      <c r="B56" s="1">
        <v>42198</v>
      </c>
      <c r="C56" s="321" t="s">
        <v>164</v>
      </c>
      <c r="D56" s="214">
        <v>753</v>
      </c>
      <c r="E56" s="4">
        <v>42216</v>
      </c>
      <c r="F56" s="326">
        <v>753</v>
      </c>
      <c r="G56" s="260">
        <f t="shared" si="2"/>
        <v>0</v>
      </c>
      <c r="H56" s="14"/>
      <c r="J56" s="80"/>
      <c r="L56" s="311"/>
      <c r="M56" s="53" t="s">
        <v>24</v>
      </c>
      <c r="N56" s="22"/>
      <c r="O56" s="35"/>
      <c r="P56" s="315">
        <v>42192</v>
      </c>
      <c r="Q56" s="36"/>
    </row>
    <row r="57" spans="2:18" ht="16.5" thickBot="1" x14ac:dyDescent="0.3">
      <c r="B57" s="1">
        <v>42198</v>
      </c>
      <c r="C57" s="2" t="s">
        <v>167</v>
      </c>
      <c r="D57" s="214">
        <v>42859</v>
      </c>
      <c r="E57" s="4">
        <v>42216</v>
      </c>
      <c r="F57" s="326">
        <v>42859</v>
      </c>
      <c r="G57" s="260">
        <f t="shared" si="2"/>
        <v>0</v>
      </c>
      <c r="H57" s="14"/>
      <c r="J57" s="80"/>
      <c r="L57" s="38"/>
      <c r="M57" s="39"/>
      <c r="N57" s="37"/>
      <c r="O57" s="38"/>
      <c r="P57" s="39" t="s">
        <v>44</v>
      </c>
      <c r="Q57" s="40"/>
    </row>
    <row r="58" spans="2:18" ht="16.5" thickBot="1" x14ac:dyDescent="0.3">
      <c r="B58" s="1">
        <v>42198</v>
      </c>
      <c r="C58" s="2" t="s">
        <v>174</v>
      </c>
      <c r="D58" s="214">
        <v>29750.400000000001</v>
      </c>
      <c r="E58" s="4">
        <v>42216</v>
      </c>
      <c r="F58" s="326">
        <v>29750.400000000001</v>
      </c>
      <c r="G58" s="260">
        <f t="shared" si="2"/>
        <v>0</v>
      </c>
      <c r="H58" s="14"/>
      <c r="J58" s="80"/>
      <c r="L58" s="93" t="s">
        <v>21</v>
      </c>
      <c r="M58" s="71" t="s">
        <v>16</v>
      </c>
      <c r="N58" s="72"/>
      <c r="O58" s="73" t="s">
        <v>22</v>
      </c>
      <c r="P58" s="71" t="s">
        <v>16</v>
      </c>
      <c r="Q58" s="74"/>
    </row>
    <row r="59" spans="2:18" ht="15.75" x14ac:dyDescent="0.25">
      <c r="B59" s="1">
        <v>42199</v>
      </c>
      <c r="C59" s="2" t="s">
        <v>168</v>
      </c>
      <c r="D59" s="214">
        <v>5556.4</v>
      </c>
      <c r="E59" s="4">
        <v>42216</v>
      </c>
      <c r="F59" s="326">
        <v>5556.4</v>
      </c>
      <c r="G59" s="260">
        <f t="shared" si="2"/>
        <v>0</v>
      </c>
      <c r="H59" s="14"/>
      <c r="J59" s="80"/>
      <c r="L59" s="318">
        <v>24125</v>
      </c>
      <c r="M59" s="319">
        <v>187530.46</v>
      </c>
      <c r="N59" s="138"/>
      <c r="O59" s="109" t="s">
        <v>45</v>
      </c>
      <c r="P59" s="69">
        <v>20000</v>
      </c>
      <c r="Q59" s="70">
        <v>42175</v>
      </c>
    </row>
    <row r="60" spans="2:18" ht="15.75" x14ac:dyDescent="0.25">
      <c r="B60" s="1">
        <v>42202</v>
      </c>
      <c r="C60" s="2" t="s">
        <v>175</v>
      </c>
      <c r="D60" s="215">
        <v>30802.35</v>
      </c>
      <c r="E60" s="4">
        <v>42216</v>
      </c>
      <c r="F60" s="331">
        <v>30802.35</v>
      </c>
      <c r="G60" s="260">
        <f t="shared" si="2"/>
        <v>0</v>
      </c>
      <c r="H60" s="7"/>
      <c r="J60" s="80"/>
      <c r="L60" s="2" t="s">
        <v>80</v>
      </c>
      <c r="M60" s="214">
        <v>23166.080000000002</v>
      </c>
      <c r="N60" s="44"/>
      <c r="O60" s="108">
        <v>3209252</v>
      </c>
      <c r="P60" s="59">
        <v>77000</v>
      </c>
      <c r="Q60" s="42">
        <v>42175</v>
      </c>
    </row>
    <row r="61" spans="2:18" ht="15.75" x14ac:dyDescent="0.25">
      <c r="B61" s="1">
        <v>42199</v>
      </c>
      <c r="C61" s="2" t="s">
        <v>169</v>
      </c>
      <c r="D61" s="214">
        <v>30621.9</v>
      </c>
      <c r="E61" s="4">
        <v>42216</v>
      </c>
      <c r="F61" s="326">
        <v>30621.9</v>
      </c>
      <c r="G61" s="260">
        <f t="shared" si="2"/>
        <v>0</v>
      </c>
      <c r="H61" s="7"/>
      <c r="J61" s="80"/>
      <c r="L61" s="308" t="s">
        <v>92</v>
      </c>
      <c r="M61" s="219">
        <v>7415.1</v>
      </c>
      <c r="N61" s="44"/>
      <c r="O61" s="108">
        <v>3209254</v>
      </c>
      <c r="P61" s="59">
        <v>39706.5</v>
      </c>
      <c r="Q61" s="42">
        <v>42175</v>
      </c>
    </row>
    <row r="62" spans="2:18" ht="15.75" x14ac:dyDescent="0.25">
      <c r="B62" s="1">
        <v>42199</v>
      </c>
      <c r="C62" s="321" t="s">
        <v>170</v>
      </c>
      <c r="D62" s="214">
        <v>50617.25</v>
      </c>
      <c r="E62" s="4">
        <v>42216</v>
      </c>
      <c r="F62" s="326">
        <v>50617.25</v>
      </c>
      <c r="G62" s="260">
        <f t="shared" si="2"/>
        <v>0</v>
      </c>
      <c r="H62" s="18"/>
      <c r="J62" s="80"/>
      <c r="L62" s="2" t="s">
        <v>74</v>
      </c>
      <c r="M62" s="214">
        <v>216924.24</v>
      </c>
      <c r="N62" s="167"/>
      <c r="O62" s="108">
        <v>3209251</v>
      </c>
      <c r="P62" s="59">
        <v>51000</v>
      </c>
      <c r="Q62" s="42">
        <v>42175</v>
      </c>
    </row>
    <row r="63" spans="2:18" ht="15.75" x14ac:dyDescent="0.25">
      <c r="B63" s="1">
        <v>42199</v>
      </c>
      <c r="C63" s="2" t="s">
        <v>176</v>
      </c>
      <c r="D63" s="214">
        <v>46709.62</v>
      </c>
      <c r="E63" s="4">
        <v>42216</v>
      </c>
      <c r="F63" s="326">
        <v>46709.62</v>
      </c>
      <c r="G63" s="260">
        <f t="shared" si="2"/>
        <v>0</v>
      </c>
      <c r="H63" s="7"/>
      <c r="J63" s="80"/>
      <c r="L63" s="2" t="s">
        <v>75</v>
      </c>
      <c r="M63" s="214">
        <v>74491.899999999994</v>
      </c>
      <c r="N63" s="44"/>
      <c r="O63" s="108" t="s">
        <v>122</v>
      </c>
      <c r="P63" s="59">
        <v>156</v>
      </c>
      <c r="Q63" s="42">
        <v>42177</v>
      </c>
      <c r="R63" s="129">
        <v>42175</v>
      </c>
    </row>
    <row r="64" spans="2:18" ht="15.75" x14ac:dyDescent="0.25">
      <c r="B64" s="1">
        <v>42200</v>
      </c>
      <c r="C64" s="2" t="s">
        <v>171</v>
      </c>
      <c r="D64" s="214">
        <v>46844.1</v>
      </c>
      <c r="E64" s="4">
        <v>42216</v>
      </c>
      <c r="F64" s="326">
        <v>46844.1</v>
      </c>
      <c r="G64" s="260">
        <f t="shared" si="2"/>
        <v>0</v>
      </c>
      <c r="H64" s="7"/>
      <c r="J64" s="80"/>
      <c r="L64" s="2" t="s">
        <v>76</v>
      </c>
      <c r="M64" s="214">
        <v>1360</v>
      </c>
      <c r="N64" s="60"/>
      <c r="O64" s="108" t="s">
        <v>122</v>
      </c>
      <c r="P64" s="59">
        <v>272</v>
      </c>
      <c r="Q64" s="42">
        <v>42173</v>
      </c>
      <c r="R64" s="129">
        <v>42175</v>
      </c>
    </row>
    <row r="65" spans="2:18" ht="15.75" x14ac:dyDescent="0.25">
      <c r="B65" s="1">
        <v>42200</v>
      </c>
      <c r="C65" s="2" t="s">
        <v>194</v>
      </c>
      <c r="D65" s="349">
        <v>95870.81</v>
      </c>
      <c r="E65" s="4">
        <v>42216</v>
      </c>
      <c r="F65" s="388">
        <v>95870.81</v>
      </c>
      <c r="G65" s="260">
        <f t="shared" si="2"/>
        <v>0</v>
      </c>
      <c r="H65" s="18"/>
      <c r="J65" s="80"/>
      <c r="L65" s="2" t="s">
        <v>81</v>
      </c>
      <c r="M65" s="214">
        <v>145392.56</v>
      </c>
      <c r="N65" s="44"/>
      <c r="O65" s="204" t="s">
        <v>122</v>
      </c>
      <c r="P65" s="61">
        <v>11225.92</v>
      </c>
      <c r="Q65" s="42">
        <v>42174</v>
      </c>
      <c r="R65" s="129">
        <v>42175</v>
      </c>
    </row>
    <row r="66" spans="2:18" ht="15.75" x14ac:dyDescent="0.25">
      <c r="B66" s="339">
        <v>42200</v>
      </c>
      <c r="C66" s="321" t="s">
        <v>177</v>
      </c>
      <c r="D66" s="214">
        <v>313068.63</v>
      </c>
      <c r="E66" s="4">
        <v>42216</v>
      </c>
      <c r="F66" s="326">
        <v>313068.63</v>
      </c>
      <c r="G66" s="260">
        <f t="shared" si="2"/>
        <v>0</v>
      </c>
      <c r="H66" s="18"/>
      <c r="J66" s="80"/>
      <c r="L66" s="2" t="s">
        <v>77</v>
      </c>
      <c r="M66" s="214">
        <v>116634.56</v>
      </c>
      <c r="N66" s="41"/>
      <c r="O66" s="108" t="s">
        <v>45</v>
      </c>
      <c r="P66" s="59">
        <v>41536</v>
      </c>
      <c r="Q66" s="42">
        <v>42177</v>
      </c>
      <c r="R66" s="129">
        <v>42176</v>
      </c>
    </row>
    <row r="67" spans="2:18" ht="15.75" x14ac:dyDescent="0.25">
      <c r="B67" s="1">
        <v>42200</v>
      </c>
      <c r="C67" s="2" t="s">
        <v>178</v>
      </c>
      <c r="D67" s="214">
        <v>26709.4</v>
      </c>
      <c r="E67" s="4">
        <v>42216</v>
      </c>
      <c r="F67" s="326">
        <v>26709.4</v>
      </c>
      <c r="G67" s="260">
        <f t="shared" si="2"/>
        <v>0</v>
      </c>
      <c r="H67" s="7"/>
      <c r="J67" s="80"/>
      <c r="L67" s="2" t="s">
        <v>78</v>
      </c>
      <c r="M67" s="214">
        <v>15291</v>
      </c>
      <c r="N67" s="48"/>
      <c r="O67" s="108">
        <v>3209257</v>
      </c>
      <c r="P67" s="59">
        <v>57000</v>
      </c>
      <c r="Q67" s="42">
        <v>42176</v>
      </c>
    </row>
    <row r="68" spans="2:18" ht="16.5" customHeight="1" x14ac:dyDescent="0.25">
      <c r="B68" s="1">
        <v>42201</v>
      </c>
      <c r="C68" s="2" t="s">
        <v>179</v>
      </c>
      <c r="D68" s="214">
        <v>12028.8</v>
      </c>
      <c r="E68" s="4">
        <v>42216</v>
      </c>
      <c r="F68" s="326">
        <v>12028.8</v>
      </c>
      <c r="G68" s="260">
        <f t="shared" si="2"/>
        <v>0</v>
      </c>
      <c r="H68" s="7"/>
      <c r="J68" s="80"/>
      <c r="L68" s="2" t="s">
        <v>82</v>
      </c>
      <c r="M68" s="214">
        <v>138708.79999999999</v>
      </c>
      <c r="N68" s="169"/>
      <c r="O68" s="108">
        <v>3209253</v>
      </c>
      <c r="P68" s="64">
        <v>145000</v>
      </c>
      <c r="Q68" s="47">
        <v>42176</v>
      </c>
    </row>
    <row r="69" spans="2:18" x14ac:dyDescent="0.25">
      <c r="B69" s="1">
        <v>42201</v>
      </c>
      <c r="C69" s="2" t="s">
        <v>180</v>
      </c>
      <c r="D69" s="214">
        <v>204460.39</v>
      </c>
      <c r="E69" s="56" t="s">
        <v>245</v>
      </c>
      <c r="F69" s="389">
        <f>25956.62+178503.77</f>
        <v>204460.38999999998</v>
      </c>
      <c r="G69" s="260">
        <f t="shared" si="2"/>
        <v>0</v>
      </c>
      <c r="H69" s="7"/>
      <c r="J69" s="80"/>
      <c r="L69" s="2" t="s">
        <v>83</v>
      </c>
      <c r="M69" s="214">
        <v>130299.1</v>
      </c>
      <c r="N69" s="48"/>
      <c r="O69" s="89">
        <v>3209255</v>
      </c>
      <c r="P69" s="64">
        <v>40000</v>
      </c>
      <c r="Q69" s="47">
        <v>42176</v>
      </c>
    </row>
    <row r="70" spans="2:18" x14ac:dyDescent="0.25">
      <c r="B70" s="1">
        <v>42201</v>
      </c>
      <c r="C70" s="2" t="s">
        <v>195</v>
      </c>
      <c r="D70" s="349">
        <v>118437.6</v>
      </c>
      <c r="E70" s="56">
        <v>42217</v>
      </c>
      <c r="F70" s="390">
        <v>118437.6</v>
      </c>
      <c r="G70" s="260">
        <f t="shared" si="2"/>
        <v>0</v>
      </c>
      <c r="H70" s="7"/>
      <c r="J70" s="80"/>
      <c r="L70" s="2" t="s">
        <v>84</v>
      </c>
      <c r="M70" s="214">
        <v>2523.1999999999998</v>
      </c>
      <c r="N70" s="48"/>
      <c r="O70" s="89">
        <v>3209256</v>
      </c>
      <c r="P70" s="64">
        <v>50000</v>
      </c>
      <c r="Q70" s="47">
        <v>42176</v>
      </c>
    </row>
    <row r="71" spans="2:18" ht="15.75" x14ac:dyDescent="0.25">
      <c r="B71" s="1">
        <v>42201</v>
      </c>
      <c r="C71" s="2" t="s">
        <v>181</v>
      </c>
      <c r="D71" s="347">
        <v>72083.399999999994</v>
      </c>
      <c r="E71" s="56">
        <v>42217</v>
      </c>
      <c r="F71" s="389">
        <v>72083.399999999994</v>
      </c>
      <c r="G71" s="260">
        <f t="shared" si="2"/>
        <v>0</v>
      </c>
      <c r="H71" s="7"/>
      <c r="J71" s="80"/>
      <c r="L71" s="223" t="s">
        <v>85</v>
      </c>
      <c r="M71" s="216">
        <v>720.44</v>
      </c>
      <c r="N71" s="170"/>
      <c r="O71" s="89" t="s">
        <v>45</v>
      </c>
      <c r="P71" s="64">
        <v>34675</v>
      </c>
      <c r="Q71" s="47">
        <v>42178</v>
      </c>
      <c r="R71" s="129">
        <v>42177</v>
      </c>
    </row>
    <row r="72" spans="2:18" ht="15.75" x14ac:dyDescent="0.25">
      <c r="B72" s="1">
        <v>42202</v>
      </c>
      <c r="C72" s="2" t="s">
        <v>182</v>
      </c>
      <c r="D72" s="348">
        <v>2815.2</v>
      </c>
      <c r="E72" s="56">
        <v>42217</v>
      </c>
      <c r="F72" s="391">
        <v>2815.2</v>
      </c>
      <c r="G72" s="260">
        <f t="shared" ref="G72:G131" si="3">D72-F72</f>
        <v>0</v>
      </c>
      <c r="H72" s="7"/>
      <c r="J72" s="80"/>
      <c r="L72" s="309" t="s">
        <v>86</v>
      </c>
      <c r="M72" s="214">
        <v>200017.3</v>
      </c>
      <c r="N72" s="162"/>
      <c r="O72" s="89" t="s">
        <v>45</v>
      </c>
      <c r="P72" s="64">
        <v>26600</v>
      </c>
      <c r="Q72" s="47">
        <v>42173</v>
      </c>
      <c r="R72" s="129">
        <v>42177</v>
      </c>
    </row>
    <row r="73" spans="2:18" ht="15.75" x14ac:dyDescent="0.25">
      <c r="B73" s="198">
        <v>42202</v>
      </c>
      <c r="C73" s="199" t="s">
        <v>196</v>
      </c>
      <c r="D73" s="349">
        <v>134791.75</v>
      </c>
      <c r="E73" s="56">
        <v>42217</v>
      </c>
      <c r="F73" s="390">
        <v>134791.75</v>
      </c>
      <c r="G73" s="260">
        <f t="shared" si="3"/>
        <v>0</v>
      </c>
      <c r="H73" s="7"/>
      <c r="J73" s="80"/>
      <c r="L73" s="309" t="s">
        <v>87</v>
      </c>
      <c r="M73" s="214">
        <v>3795</v>
      </c>
      <c r="N73" s="41"/>
      <c r="O73" s="89" t="s">
        <v>45</v>
      </c>
      <c r="P73" s="64">
        <v>15654</v>
      </c>
      <c r="Q73" s="47">
        <v>42173</v>
      </c>
      <c r="R73" s="129">
        <v>42177</v>
      </c>
    </row>
    <row r="74" spans="2:18" ht="15.75" x14ac:dyDescent="0.25">
      <c r="B74" s="221">
        <v>42202</v>
      </c>
      <c r="C74" s="308" t="s">
        <v>197</v>
      </c>
      <c r="D74" s="350">
        <v>130271.7</v>
      </c>
      <c r="E74" s="56">
        <v>42217</v>
      </c>
      <c r="F74" s="392">
        <v>130271.7</v>
      </c>
      <c r="G74" s="260">
        <f t="shared" si="3"/>
        <v>0</v>
      </c>
      <c r="H74" s="7"/>
      <c r="J74" s="80"/>
      <c r="L74" s="228" t="s">
        <v>88</v>
      </c>
      <c r="M74" s="215">
        <v>6498</v>
      </c>
      <c r="N74" s="41"/>
      <c r="O74" s="89" t="s">
        <v>45</v>
      </c>
      <c r="P74" s="64">
        <v>37956</v>
      </c>
      <c r="Q74" s="47">
        <v>42175</v>
      </c>
      <c r="R74" s="129">
        <v>42177</v>
      </c>
    </row>
    <row r="75" spans="2:18" ht="18.75" x14ac:dyDescent="0.3">
      <c r="B75" s="1">
        <v>42203</v>
      </c>
      <c r="C75" s="2" t="s">
        <v>184</v>
      </c>
      <c r="D75" s="347">
        <v>21168</v>
      </c>
      <c r="E75" s="56">
        <v>42217</v>
      </c>
      <c r="F75" s="389">
        <v>21168</v>
      </c>
      <c r="G75" s="260">
        <f t="shared" si="3"/>
        <v>0</v>
      </c>
      <c r="H75" s="7"/>
      <c r="J75" s="80"/>
      <c r="L75" s="224" t="s">
        <v>93</v>
      </c>
      <c r="M75" s="219">
        <v>23669.8</v>
      </c>
      <c r="N75" s="163"/>
      <c r="O75" s="89">
        <v>2961286</v>
      </c>
      <c r="P75" s="44">
        <v>44000</v>
      </c>
      <c r="Q75" s="164">
        <v>42177</v>
      </c>
    </row>
    <row r="76" spans="2:18" ht="15.75" x14ac:dyDescent="0.25">
      <c r="B76" s="1">
        <v>42203</v>
      </c>
      <c r="C76" s="199" t="s">
        <v>198</v>
      </c>
      <c r="D76" s="349">
        <v>115648.3</v>
      </c>
      <c r="E76" s="56">
        <v>42217</v>
      </c>
      <c r="F76" s="390">
        <v>115648.3</v>
      </c>
      <c r="G76" s="260">
        <f t="shared" si="3"/>
        <v>0</v>
      </c>
      <c r="H76" s="7"/>
      <c r="J76" s="80"/>
      <c r="L76" s="228" t="s">
        <v>89</v>
      </c>
      <c r="M76" s="215">
        <v>11856</v>
      </c>
      <c r="N76" s="41"/>
      <c r="O76" s="89" t="s">
        <v>45</v>
      </c>
      <c r="P76" s="59">
        <v>95000</v>
      </c>
      <c r="Q76" s="166">
        <v>42178</v>
      </c>
    </row>
    <row r="77" spans="2:18" ht="15.75" x14ac:dyDescent="0.25">
      <c r="B77" s="1">
        <v>42203</v>
      </c>
      <c r="C77" s="2" t="s">
        <v>185</v>
      </c>
      <c r="D77" s="348">
        <v>86851.199999999997</v>
      </c>
      <c r="E77" s="56">
        <v>42217</v>
      </c>
      <c r="F77" s="391">
        <v>86851.199999999997</v>
      </c>
      <c r="G77" s="260">
        <f t="shared" si="3"/>
        <v>0</v>
      </c>
      <c r="H77" s="7"/>
      <c r="J77" s="80"/>
      <c r="L77" s="224" t="s">
        <v>90</v>
      </c>
      <c r="M77" s="219">
        <v>151258.25</v>
      </c>
      <c r="N77" s="165"/>
      <c r="O77" s="89" t="s">
        <v>45</v>
      </c>
      <c r="P77" s="59">
        <v>85000</v>
      </c>
      <c r="Q77" s="166">
        <v>42178</v>
      </c>
    </row>
    <row r="78" spans="2:18" ht="15.75" x14ac:dyDescent="0.25">
      <c r="B78" s="1">
        <v>42203</v>
      </c>
      <c r="C78" s="2" t="s">
        <v>199</v>
      </c>
      <c r="D78" s="349">
        <v>110248.65</v>
      </c>
      <c r="E78" s="56">
        <v>42217</v>
      </c>
      <c r="F78" s="390">
        <v>110248.65</v>
      </c>
      <c r="G78" s="260">
        <f t="shared" si="3"/>
        <v>0</v>
      </c>
      <c r="H78" s="7"/>
      <c r="J78" s="80"/>
      <c r="L78" s="224" t="s">
        <v>91</v>
      </c>
      <c r="M78" s="219">
        <v>4233.1000000000004</v>
      </c>
      <c r="N78" s="165"/>
      <c r="O78" s="89">
        <v>3209259</v>
      </c>
      <c r="P78" s="59">
        <v>31947</v>
      </c>
      <c r="Q78" s="166">
        <v>42178</v>
      </c>
    </row>
    <row r="79" spans="2:18" ht="15.75" x14ac:dyDescent="0.25">
      <c r="B79" s="221">
        <v>42204</v>
      </c>
      <c r="C79" s="351" t="s">
        <v>186</v>
      </c>
      <c r="D79" s="349">
        <v>31925.35</v>
      </c>
      <c r="E79" s="56">
        <v>42217</v>
      </c>
      <c r="F79" s="390">
        <v>31925.35</v>
      </c>
      <c r="G79" s="260">
        <f t="shared" si="3"/>
        <v>0</v>
      </c>
      <c r="H79" s="7"/>
      <c r="J79" s="80"/>
      <c r="L79" s="224" t="s">
        <v>94</v>
      </c>
      <c r="M79" s="219">
        <v>210441.7</v>
      </c>
      <c r="N79" s="41"/>
      <c r="O79" s="89">
        <v>3209258</v>
      </c>
      <c r="P79" s="59">
        <v>38000</v>
      </c>
      <c r="Q79" s="166">
        <v>42178</v>
      </c>
    </row>
    <row r="80" spans="2:18" ht="15.75" x14ac:dyDescent="0.25">
      <c r="B80" s="221">
        <v>42204</v>
      </c>
      <c r="C80" s="308" t="s">
        <v>187</v>
      </c>
      <c r="D80" s="350">
        <v>57927.6</v>
      </c>
      <c r="E80" s="56">
        <v>42217</v>
      </c>
      <c r="F80" s="392">
        <v>57927.6</v>
      </c>
      <c r="G80" s="260">
        <f t="shared" si="3"/>
        <v>0</v>
      </c>
      <c r="H80" s="7"/>
      <c r="J80" s="80"/>
      <c r="L80" s="224" t="s">
        <v>95</v>
      </c>
      <c r="M80" s="219">
        <v>121610.92</v>
      </c>
      <c r="N80" s="48"/>
      <c r="O80" s="89" t="s">
        <v>122</v>
      </c>
      <c r="P80" s="59">
        <v>680</v>
      </c>
      <c r="Q80" s="166">
        <v>42178</v>
      </c>
      <c r="R80" s="129">
        <v>42179</v>
      </c>
    </row>
    <row r="81" spans="2:18" ht="15.75" x14ac:dyDescent="0.25">
      <c r="B81" s="1">
        <v>42204</v>
      </c>
      <c r="C81" s="2" t="s">
        <v>188</v>
      </c>
      <c r="D81" s="349">
        <v>126602.75</v>
      </c>
      <c r="E81" s="56">
        <v>42217</v>
      </c>
      <c r="F81" s="390">
        <v>126602.75</v>
      </c>
      <c r="G81" s="260">
        <f t="shared" si="3"/>
        <v>0</v>
      </c>
      <c r="H81" s="7"/>
      <c r="J81" s="80"/>
      <c r="L81" s="224" t="s">
        <v>96</v>
      </c>
      <c r="M81" s="219">
        <v>3762</v>
      </c>
      <c r="N81" s="48"/>
      <c r="O81" s="89" t="s">
        <v>122</v>
      </c>
      <c r="P81" s="59">
        <v>940</v>
      </c>
      <c r="Q81" s="166">
        <v>42178</v>
      </c>
      <c r="R81" s="129">
        <v>42179</v>
      </c>
    </row>
    <row r="82" spans="2:18" ht="15.75" x14ac:dyDescent="0.25">
      <c r="B82" s="1">
        <v>42205</v>
      </c>
      <c r="C82" s="351" t="s">
        <v>189</v>
      </c>
      <c r="D82" s="349">
        <v>39163.5</v>
      </c>
      <c r="E82" s="56">
        <v>42217</v>
      </c>
      <c r="F82" s="390">
        <v>39163.5</v>
      </c>
      <c r="G82" s="260">
        <f t="shared" si="3"/>
        <v>0</v>
      </c>
      <c r="H82" s="7"/>
      <c r="J82" s="80"/>
      <c r="L82" s="224" t="s">
        <v>97</v>
      </c>
      <c r="M82" s="219">
        <v>9326.7999999999993</v>
      </c>
      <c r="N82" s="41"/>
      <c r="O82" s="176">
        <v>3209263</v>
      </c>
      <c r="P82" s="59">
        <v>35015</v>
      </c>
      <c r="Q82" s="166">
        <v>42179</v>
      </c>
    </row>
    <row r="83" spans="2:18" ht="15.75" x14ac:dyDescent="0.25">
      <c r="B83" s="1">
        <v>42205</v>
      </c>
      <c r="C83" s="2" t="s">
        <v>190</v>
      </c>
      <c r="D83" s="349">
        <v>47368.9</v>
      </c>
      <c r="E83" s="56">
        <v>42217</v>
      </c>
      <c r="F83" s="390">
        <v>47368.9</v>
      </c>
      <c r="G83" s="260">
        <f t="shared" si="3"/>
        <v>0</v>
      </c>
      <c r="H83" s="7"/>
      <c r="J83" s="80"/>
      <c r="L83" s="224" t="s">
        <v>98</v>
      </c>
      <c r="M83" s="219">
        <v>71226.5</v>
      </c>
      <c r="N83" s="41"/>
      <c r="O83" s="176">
        <v>3209260</v>
      </c>
      <c r="P83" s="64">
        <v>40000</v>
      </c>
      <c r="Q83" s="47">
        <v>42179</v>
      </c>
    </row>
    <row r="84" spans="2:18" ht="15.75" x14ac:dyDescent="0.25">
      <c r="B84" s="1">
        <v>42205</v>
      </c>
      <c r="C84" s="2" t="s">
        <v>200</v>
      </c>
      <c r="D84" s="349">
        <v>35821.519999999997</v>
      </c>
      <c r="E84" s="56">
        <v>42217</v>
      </c>
      <c r="F84" s="390">
        <v>35821.519999999997</v>
      </c>
      <c r="G84" s="260">
        <f t="shared" si="3"/>
        <v>0</v>
      </c>
      <c r="H84" s="7"/>
      <c r="J84" s="80"/>
      <c r="L84" s="224" t="s">
        <v>99</v>
      </c>
      <c r="M84" s="219">
        <v>5446</v>
      </c>
      <c r="N84" s="44"/>
      <c r="O84" s="108">
        <v>3209262</v>
      </c>
      <c r="P84" s="64">
        <v>40000</v>
      </c>
      <c r="Q84" s="47">
        <v>42175</v>
      </c>
    </row>
    <row r="85" spans="2:18" ht="15.75" x14ac:dyDescent="0.25">
      <c r="B85" s="1">
        <v>42205</v>
      </c>
      <c r="C85" s="2" t="s">
        <v>201</v>
      </c>
      <c r="D85" s="349">
        <v>64217.8</v>
      </c>
      <c r="E85" s="56">
        <v>42217</v>
      </c>
      <c r="F85" s="390">
        <v>64217.8</v>
      </c>
      <c r="G85" s="260">
        <f t="shared" si="3"/>
        <v>0</v>
      </c>
      <c r="H85" s="7"/>
      <c r="J85" s="80"/>
      <c r="L85" s="224" t="s">
        <v>100</v>
      </c>
      <c r="M85" s="219">
        <v>145896.35</v>
      </c>
      <c r="N85" s="167"/>
      <c r="O85" s="108">
        <v>3209261</v>
      </c>
      <c r="P85" s="64">
        <v>70000</v>
      </c>
      <c r="Q85" s="166">
        <v>42179</v>
      </c>
    </row>
    <row r="86" spans="2:18" ht="15.75" x14ac:dyDescent="0.25">
      <c r="B86" s="1">
        <v>42206</v>
      </c>
      <c r="C86" s="2" t="s">
        <v>191</v>
      </c>
      <c r="D86" s="349">
        <v>4748.8</v>
      </c>
      <c r="E86" s="56">
        <v>42217</v>
      </c>
      <c r="F86" s="390">
        <v>4748.8</v>
      </c>
      <c r="G86" s="260">
        <f t="shared" si="3"/>
        <v>0</v>
      </c>
      <c r="H86" s="7"/>
      <c r="J86" s="80"/>
      <c r="L86" s="224" t="s">
        <v>101</v>
      </c>
      <c r="M86" s="219">
        <v>80727.05</v>
      </c>
      <c r="N86" s="165"/>
      <c r="O86" s="108" t="s">
        <v>45</v>
      </c>
      <c r="P86" s="64">
        <v>5000</v>
      </c>
      <c r="Q86" s="164">
        <v>42181</v>
      </c>
      <c r="R86" s="129">
        <v>42180</v>
      </c>
    </row>
    <row r="87" spans="2:18" ht="15.75" x14ac:dyDescent="0.25">
      <c r="B87" s="1">
        <v>42206</v>
      </c>
      <c r="C87" s="2" t="s">
        <v>192</v>
      </c>
      <c r="D87" s="349">
        <v>572.70000000000005</v>
      </c>
      <c r="E87" s="56">
        <v>42217</v>
      </c>
      <c r="F87" s="390">
        <v>572.70000000000005</v>
      </c>
      <c r="G87" s="260">
        <f t="shared" si="3"/>
        <v>0</v>
      </c>
      <c r="H87" s="7"/>
      <c r="J87" s="80"/>
      <c r="L87" s="258" t="s">
        <v>102</v>
      </c>
      <c r="M87" s="253">
        <v>14383.4</v>
      </c>
      <c r="N87" s="165"/>
      <c r="O87" s="108" t="s">
        <v>45</v>
      </c>
      <c r="P87" s="64">
        <v>32370.5</v>
      </c>
      <c r="Q87" s="164">
        <v>42181</v>
      </c>
      <c r="R87" s="129">
        <v>42180</v>
      </c>
    </row>
    <row r="88" spans="2:18" ht="15.75" x14ac:dyDescent="0.25">
      <c r="B88" s="1">
        <v>42206</v>
      </c>
      <c r="C88" s="2" t="s">
        <v>193</v>
      </c>
      <c r="D88" s="349">
        <v>9651.6</v>
      </c>
      <c r="E88" s="56">
        <v>42217</v>
      </c>
      <c r="F88" s="390">
        <v>9651.6</v>
      </c>
      <c r="G88" s="260">
        <f t="shared" si="3"/>
        <v>0</v>
      </c>
      <c r="H88" s="7"/>
      <c r="J88" s="80"/>
      <c r="L88" s="258" t="s">
        <v>103</v>
      </c>
      <c r="M88" s="253">
        <v>1725</v>
      </c>
      <c r="N88" s="165"/>
      <c r="O88" s="108">
        <v>3209266</v>
      </c>
      <c r="P88" s="64">
        <v>38000</v>
      </c>
      <c r="Q88" s="164">
        <v>42180</v>
      </c>
    </row>
    <row r="89" spans="2:18" ht="15.75" x14ac:dyDescent="0.25">
      <c r="B89" s="1">
        <v>42206</v>
      </c>
      <c r="C89" s="2" t="s">
        <v>206</v>
      </c>
      <c r="D89" s="347">
        <v>50886.400000000001</v>
      </c>
      <c r="E89" s="56">
        <v>42217</v>
      </c>
      <c r="F89" s="389">
        <v>50886.400000000001</v>
      </c>
      <c r="G89" s="260">
        <f t="shared" si="3"/>
        <v>0</v>
      </c>
      <c r="H89" s="7"/>
      <c r="J89" s="80"/>
      <c r="L89" s="258" t="s">
        <v>104</v>
      </c>
      <c r="M89" s="253">
        <v>147959.47</v>
      </c>
      <c r="N89" s="41"/>
      <c r="O89" s="108">
        <v>3209265</v>
      </c>
      <c r="P89" s="64">
        <v>95000</v>
      </c>
      <c r="Q89" s="164">
        <v>42180</v>
      </c>
    </row>
    <row r="90" spans="2:18" ht="15.75" x14ac:dyDescent="0.25">
      <c r="B90" s="1">
        <v>42206</v>
      </c>
      <c r="C90" s="222" t="s">
        <v>207</v>
      </c>
      <c r="D90" s="214">
        <v>142058.13</v>
      </c>
      <c r="E90" s="56">
        <v>42217</v>
      </c>
      <c r="F90" s="389">
        <v>142058.13</v>
      </c>
      <c r="G90" s="260">
        <f t="shared" si="3"/>
        <v>0</v>
      </c>
      <c r="H90" s="7"/>
      <c r="J90" s="80"/>
      <c r="L90" s="249" t="s">
        <v>106</v>
      </c>
      <c r="M90" s="274">
        <v>920.4</v>
      </c>
      <c r="N90" s="48"/>
      <c r="O90" s="108">
        <v>3209264</v>
      </c>
      <c r="P90" s="64">
        <v>105000</v>
      </c>
      <c r="Q90" s="47">
        <v>42180</v>
      </c>
    </row>
    <row r="91" spans="2:18" ht="16.5" thickBot="1" x14ac:dyDescent="0.3">
      <c r="B91" s="198">
        <v>42207</v>
      </c>
      <c r="C91" s="321" t="s">
        <v>202</v>
      </c>
      <c r="D91" s="349">
        <v>3348.8</v>
      </c>
      <c r="E91" s="56">
        <v>42217</v>
      </c>
      <c r="F91" s="390">
        <v>3348.8</v>
      </c>
      <c r="G91" s="260">
        <f t="shared" si="3"/>
        <v>0</v>
      </c>
      <c r="H91" s="7"/>
      <c r="J91" s="80"/>
      <c r="L91" s="316" t="s">
        <v>105</v>
      </c>
      <c r="M91" s="317">
        <v>1144.8</v>
      </c>
      <c r="N91" s="48"/>
      <c r="O91" s="108" t="s">
        <v>122</v>
      </c>
      <c r="P91" s="64">
        <v>5226</v>
      </c>
      <c r="Q91" s="47">
        <v>42179</v>
      </c>
      <c r="R91" s="129">
        <v>42180</v>
      </c>
    </row>
    <row r="92" spans="2:18" ht="16.5" thickTop="1" x14ac:dyDescent="0.25">
      <c r="B92" s="1">
        <v>42207</v>
      </c>
      <c r="C92" s="2" t="s">
        <v>203</v>
      </c>
      <c r="D92" s="349">
        <v>188088.63</v>
      </c>
      <c r="E92" s="56">
        <v>42217</v>
      </c>
      <c r="F92" s="390">
        <v>188088.63</v>
      </c>
      <c r="G92" s="260">
        <f t="shared" si="3"/>
        <v>0</v>
      </c>
      <c r="H92" s="7"/>
      <c r="J92" s="80"/>
      <c r="L92" s="2" t="s">
        <v>108</v>
      </c>
      <c r="M92" s="214">
        <v>651.20000000000005</v>
      </c>
      <c r="N92" s="165"/>
      <c r="O92" s="108" t="s">
        <v>122</v>
      </c>
      <c r="P92" s="64">
        <v>1824.32</v>
      </c>
      <c r="Q92" s="164">
        <v>42180</v>
      </c>
    </row>
    <row r="93" spans="2:18" ht="15.75" x14ac:dyDescent="0.25">
      <c r="B93" s="1">
        <v>42207</v>
      </c>
      <c r="C93" s="2" t="s">
        <v>205</v>
      </c>
      <c r="D93" s="347">
        <v>48743.4</v>
      </c>
      <c r="E93" s="56">
        <v>42217</v>
      </c>
      <c r="F93" s="389">
        <v>48743.4</v>
      </c>
      <c r="G93" s="260">
        <f t="shared" si="3"/>
        <v>0</v>
      </c>
      <c r="H93" s="7"/>
      <c r="J93" s="80"/>
      <c r="L93" s="2" t="s">
        <v>109</v>
      </c>
      <c r="M93" s="214">
        <v>1192.5999999999999</v>
      </c>
      <c r="N93" s="48"/>
      <c r="O93" s="108" t="s">
        <v>122</v>
      </c>
      <c r="P93" s="64">
        <v>19220.259999999998</v>
      </c>
      <c r="Q93" s="47">
        <v>42179</v>
      </c>
      <c r="R93" s="129">
        <v>42180</v>
      </c>
    </row>
    <row r="94" spans="2:18" ht="15.75" x14ac:dyDescent="0.25">
      <c r="B94" s="269">
        <v>42207</v>
      </c>
      <c r="C94" s="352" t="s">
        <v>204</v>
      </c>
      <c r="D94" s="353">
        <v>147246.44</v>
      </c>
      <c r="E94" s="56">
        <v>42217</v>
      </c>
      <c r="F94" s="393">
        <v>147246.44</v>
      </c>
      <c r="G94" s="261">
        <f t="shared" si="3"/>
        <v>0</v>
      </c>
      <c r="H94" s="211"/>
      <c r="J94" s="80"/>
      <c r="L94" s="222" t="s">
        <v>110</v>
      </c>
      <c r="M94" s="214">
        <v>3060.5</v>
      </c>
      <c r="N94" s="15" t="s">
        <v>53</v>
      </c>
      <c r="O94" s="108" t="s">
        <v>122</v>
      </c>
      <c r="P94" s="64">
        <v>6549.66</v>
      </c>
      <c r="Q94" s="47">
        <v>42179</v>
      </c>
      <c r="R94" s="129">
        <v>42180</v>
      </c>
    </row>
    <row r="95" spans="2:18" ht="18.75" x14ac:dyDescent="0.3">
      <c r="B95" s="221">
        <v>42208</v>
      </c>
      <c r="C95" s="224" t="s">
        <v>218</v>
      </c>
      <c r="D95" s="219">
        <v>159</v>
      </c>
      <c r="E95" s="56">
        <v>42217</v>
      </c>
      <c r="F95" s="394">
        <v>159</v>
      </c>
      <c r="G95" s="261">
        <f t="shared" si="3"/>
        <v>0</v>
      </c>
      <c r="H95" s="162"/>
      <c r="J95" s="80"/>
      <c r="L95" s="228"/>
      <c r="M95" s="175"/>
      <c r="N95" s="163"/>
      <c r="O95" s="108" t="s">
        <v>45</v>
      </c>
      <c r="P95" s="44">
        <v>36958.5</v>
      </c>
      <c r="Q95" s="164">
        <v>42182</v>
      </c>
      <c r="R95" s="129">
        <v>42181</v>
      </c>
    </row>
    <row r="96" spans="2:18" ht="15.75" x14ac:dyDescent="0.25">
      <c r="B96" s="221">
        <v>42208</v>
      </c>
      <c r="C96" s="308" t="s">
        <v>219</v>
      </c>
      <c r="D96" s="219">
        <v>670.8</v>
      </c>
      <c r="E96" s="56">
        <v>42217</v>
      </c>
      <c r="F96" s="394">
        <v>670.8</v>
      </c>
      <c r="G96" s="261">
        <f t="shared" si="3"/>
        <v>0</v>
      </c>
      <c r="H96" s="162"/>
      <c r="J96" s="80"/>
      <c r="L96" s="108"/>
      <c r="M96" s="133"/>
      <c r="N96" s="167"/>
      <c r="O96" s="108" t="s">
        <v>45</v>
      </c>
      <c r="P96" s="59">
        <v>25000</v>
      </c>
      <c r="Q96" s="166">
        <v>42181</v>
      </c>
    </row>
    <row r="97" spans="2:18" ht="15.75" x14ac:dyDescent="0.25">
      <c r="B97" s="1">
        <v>42208</v>
      </c>
      <c r="C97" s="309" t="s">
        <v>208</v>
      </c>
      <c r="D97" s="214">
        <v>2447.3000000000002</v>
      </c>
      <c r="E97" s="56">
        <v>42217</v>
      </c>
      <c r="F97" s="389">
        <v>2447.3000000000002</v>
      </c>
      <c r="G97" s="261">
        <f t="shared" si="3"/>
        <v>0</v>
      </c>
      <c r="H97" s="162"/>
      <c r="J97" s="80"/>
      <c r="L97" s="102"/>
      <c r="M97" s="133"/>
      <c r="N97" s="165"/>
      <c r="O97" s="108" t="s">
        <v>45</v>
      </c>
      <c r="P97" s="59">
        <v>90000</v>
      </c>
      <c r="Q97" s="166">
        <v>42181</v>
      </c>
    </row>
    <row r="98" spans="2:18" ht="15.75" x14ac:dyDescent="0.25">
      <c r="B98" s="221">
        <v>42208</v>
      </c>
      <c r="C98" s="224" t="s">
        <v>220</v>
      </c>
      <c r="D98" s="219">
        <v>2581.8000000000002</v>
      </c>
      <c r="E98" s="56">
        <v>42217</v>
      </c>
      <c r="F98" s="394">
        <v>2581.8000000000002</v>
      </c>
      <c r="G98" s="261">
        <f t="shared" si="3"/>
        <v>0</v>
      </c>
      <c r="H98" s="162"/>
      <c r="J98" s="80"/>
      <c r="L98" s="43"/>
      <c r="M98" s="44"/>
      <c r="N98" s="44"/>
      <c r="O98" s="176" t="s">
        <v>45</v>
      </c>
      <c r="P98" s="59">
        <v>85000</v>
      </c>
      <c r="Q98" s="166">
        <v>42181</v>
      </c>
    </row>
    <row r="99" spans="2:18" ht="15.75" x14ac:dyDescent="0.25">
      <c r="B99" s="1">
        <v>42208</v>
      </c>
      <c r="C99" s="362" t="s">
        <v>209</v>
      </c>
      <c r="D99" s="214">
        <v>176438.57</v>
      </c>
      <c r="E99" s="56" t="s">
        <v>251</v>
      </c>
      <c r="F99" s="404">
        <f>152453.05+23985.52</f>
        <v>176438.56999999998</v>
      </c>
      <c r="G99" s="261">
        <f t="shared" si="3"/>
        <v>0</v>
      </c>
      <c r="H99" s="162"/>
      <c r="J99" s="80"/>
      <c r="L99" s="43"/>
      <c r="M99" s="44"/>
      <c r="N99" s="44"/>
      <c r="O99" s="176" t="s">
        <v>45</v>
      </c>
      <c r="P99" s="59">
        <v>50000</v>
      </c>
      <c r="Q99" s="166">
        <v>42181</v>
      </c>
    </row>
    <row r="100" spans="2:18" ht="15.75" x14ac:dyDescent="0.25">
      <c r="B100" s="1">
        <v>42208</v>
      </c>
      <c r="C100" s="228" t="s">
        <v>210</v>
      </c>
      <c r="D100" s="215">
        <v>51341.2</v>
      </c>
      <c r="E100" s="380">
        <v>42219</v>
      </c>
      <c r="F100" s="117">
        <v>51341.2</v>
      </c>
      <c r="G100" s="261">
        <f t="shared" si="3"/>
        <v>0</v>
      </c>
      <c r="H100" s="162"/>
      <c r="J100" s="80"/>
      <c r="L100" s="43"/>
      <c r="M100" s="44"/>
      <c r="N100" s="44"/>
      <c r="O100" s="108">
        <v>2961225</v>
      </c>
      <c r="P100" s="59">
        <v>36584</v>
      </c>
      <c r="Q100" s="166">
        <v>42179</v>
      </c>
      <c r="R100" s="129">
        <v>42181</v>
      </c>
    </row>
    <row r="101" spans="2:18" ht="15.75" x14ac:dyDescent="0.25">
      <c r="B101" s="221">
        <v>42208</v>
      </c>
      <c r="C101" s="224" t="s">
        <v>211</v>
      </c>
      <c r="D101" s="219">
        <v>43338.32</v>
      </c>
      <c r="E101" s="380">
        <v>42219</v>
      </c>
      <c r="F101" s="395">
        <v>43338.32</v>
      </c>
      <c r="G101" s="261">
        <f t="shared" si="3"/>
        <v>0</v>
      </c>
      <c r="H101" s="162"/>
      <c r="J101" s="80"/>
      <c r="L101" s="43"/>
      <c r="M101" s="44"/>
      <c r="N101" s="167"/>
      <c r="O101" s="108" t="s">
        <v>45</v>
      </c>
      <c r="P101" s="59">
        <v>16407.86</v>
      </c>
      <c r="Q101" s="166">
        <v>42180</v>
      </c>
      <c r="R101" s="129">
        <v>42181</v>
      </c>
    </row>
    <row r="102" spans="2:18" ht="15.75" x14ac:dyDescent="0.25">
      <c r="B102" s="1">
        <v>42208</v>
      </c>
      <c r="C102" s="228" t="s">
        <v>212</v>
      </c>
      <c r="D102" s="215">
        <v>67336.95</v>
      </c>
      <c r="E102" s="380">
        <v>42219</v>
      </c>
      <c r="F102" s="117">
        <v>67336.95</v>
      </c>
      <c r="G102" s="261">
        <f t="shared" si="3"/>
        <v>0</v>
      </c>
      <c r="H102" s="162"/>
      <c r="J102" s="80"/>
      <c r="L102" s="48"/>
      <c r="M102" s="48"/>
      <c r="N102" s="48"/>
      <c r="O102" s="48">
        <v>3209267</v>
      </c>
      <c r="P102" s="45">
        <v>83000</v>
      </c>
      <c r="Q102" s="47">
        <v>42181</v>
      </c>
    </row>
    <row r="103" spans="2:18" ht="15.75" x14ac:dyDescent="0.25">
      <c r="B103" s="221">
        <v>42208</v>
      </c>
      <c r="C103" s="224" t="s">
        <v>213</v>
      </c>
      <c r="D103" s="219">
        <v>30802.799999999999</v>
      </c>
      <c r="E103" s="380">
        <v>42219</v>
      </c>
      <c r="F103" s="395">
        <v>30802.799999999999</v>
      </c>
      <c r="G103" s="261">
        <f t="shared" si="3"/>
        <v>0</v>
      </c>
      <c r="H103" s="162"/>
      <c r="J103" s="80"/>
      <c r="L103" s="48"/>
      <c r="M103" s="48"/>
      <c r="N103" s="48"/>
      <c r="O103" s="48" t="s">
        <v>45</v>
      </c>
      <c r="P103" s="45">
        <v>90000</v>
      </c>
      <c r="Q103" s="47">
        <v>42182</v>
      </c>
    </row>
    <row r="104" spans="2:18" ht="15.75" x14ac:dyDescent="0.25">
      <c r="B104" s="221">
        <v>42209</v>
      </c>
      <c r="C104" s="224" t="s">
        <v>214</v>
      </c>
      <c r="D104" s="219">
        <v>180922.07</v>
      </c>
      <c r="E104" s="380">
        <v>42219</v>
      </c>
      <c r="F104" s="395">
        <v>180922.07</v>
      </c>
      <c r="G104" s="261">
        <f t="shared" si="3"/>
        <v>0</v>
      </c>
      <c r="H104" s="162"/>
      <c r="J104" s="80"/>
      <c r="L104" s="48"/>
      <c r="M104" s="48"/>
      <c r="N104" s="48"/>
      <c r="O104" s="48" t="s">
        <v>45</v>
      </c>
      <c r="P104" s="45">
        <v>30000</v>
      </c>
      <c r="Q104" s="47">
        <v>42182</v>
      </c>
    </row>
    <row r="105" spans="2:18" ht="15.75" x14ac:dyDescent="0.25">
      <c r="B105" s="221">
        <v>42210</v>
      </c>
      <c r="C105" s="224" t="s">
        <v>215</v>
      </c>
      <c r="D105" s="219">
        <v>127823.4</v>
      </c>
      <c r="E105" s="380">
        <v>42219</v>
      </c>
      <c r="F105" s="395">
        <v>127823.4</v>
      </c>
      <c r="G105" s="261">
        <f t="shared" si="3"/>
        <v>0</v>
      </c>
      <c r="H105" s="162"/>
      <c r="J105" s="80"/>
      <c r="L105" s="48"/>
      <c r="M105" s="48"/>
      <c r="N105" s="48"/>
      <c r="O105" s="48" t="s">
        <v>122</v>
      </c>
      <c r="P105" s="45">
        <v>6974.06</v>
      </c>
      <c r="Q105" s="47">
        <v>42181</v>
      </c>
      <c r="R105" s="129">
        <v>42182</v>
      </c>
    </row>
    <row r="106" spans="2:18" ht="15.75" x14ac:dyDescent="0.25">
      <c r="B106" s="221">
        <v>42210</v>
      </c>
      <c r="C106" s="224" t="s">
        <v>216</v>
      </c>
      <c r="D106" s="219">
        <v>39965</v>
      </c>
      <c r="E106" s="380">
        <v>42219</v>
      </c>
      <c r="F106" s="395">
        <v>39965</v>
      </c>
      <c r="G106" s="261">
        <f t="shared" si="3"/>
        <v>0</v>
      </c>
      <c r="H106" s="162"/>
      <c r="J106" s="80"/>
      <c r="L106" s="48"/>
      <c r="M106" s="48"/>
      <c r="N106" s="48"/>
      <c r="O106" s="48">
        <v>3209270</v>
      </c>
      <c r="P106" s="45">
        <v>33709.5</v>
      </c>
      <c r="Q106" s="47">
        <v>42182</v>
      </c>
    </row>
    <row r="107" spans="2:18" ht="15.75" x14ac:dyDescent="0.25">
      <c r="B107" s="221">
        <v>42210</v>
      </c>
      <c r="C107" s="224" t="s">
        <v>217</v>
      </c>
      <c r="D107" s="219">
        <v>61493.3</v>
      </c>
      <c r="E107" s="380">
        <v>42219</v>
      </c>
      <c r="F107" s="395">
        <v>61493.3</v>
      </c>
      <c r="G107" s="261">
        <f t="shared" si="3"/>
        <v>0</v>
      </c>
      <c r="H107" s="162"/>
      <c r="J107" s="80"/>
      <c r="L107" s="48"/>
      <c r="M107" s="48"/>
      <c r="N107" s="48"/>
      <c r="O107" s="48">
        <v>3209269</v>
      </c>
      <c r="P107" s="45">
        <v>60000</v>
      </c>
      <c r="Q107" s="47">
        <v>42182</v>
      </c>
    </row>
    <row r="108" spans="2:18" ht="15.75" x14ac:dyDescent="0.25">
      <c r="B108" s="221">
        <v>42210</v>
      </c>
      <c r="C108" s="224" t="s">
        <v>221</v>
      </c>
      <c r="D108" s="219">
        <v>1915.2</v>
      </c>
      <c r="E108" s="380">
        <v>42219</v>
      </c>
      <c r="F108" s="395">
        <v>1915.2</v>
      </c>
      <c r="G108" s="261">
        <f t="shared" si="3"/>
        <v>0</v>
      </c>
      <c r="H108" s="162"/>
      <c r="J108" s="80"/>
      <c r="L108" s="48"/>
      <c r="M108" s="48"/>
      <c r="N108" s="48"/>
      <c r="O108" s="48">
        <v>3209268</v>
      </c>
      <c r="P108" s="45">
        <v>85000</v>
      </c>
      <c r="Q108" s="47">
        <v>42182</v>
      </c>
      <c r="R108" s="129"/>
    </row>
    <row r="109" spans="2:18" ht="15.75" x14ac:dyDescent="0.25">
      <c r="B109" s="221">
        <v>42210</v>
      </c>
      <c r="C109" s="224" t="s">
        <v>222</v>
      </c>
      <c r="D109" s="219">
        <v>15116.6</v>
      </c>
      <c r="E109" s="380">
        <v>42219</v>
      </c>
      <c r="F109" s="395">
        <v>15116.6</v>
      </c>
      <c r="G109" s="261">
        <f t="shared" si="3"/>
        <v>0</v>
      </c>
      <c r="H109" s="162"/>
      <c r="J109" s="80"/>
      <c r="L109" s="48"/>
      <c r="M109" s="48"/>
      <c r="N109" s="48"/>
      <c r="O109" s="48" t="s">
        <v>45</v>
      </c>
      <c r="P109" s="45">
        <v>37071.5</v>
      </c>
      <c r="Q109" s="47">
        <v>42184</v>
      </c>
      <c r="R109" s="129">
        <v>42183</v>
      </c>
    </row>
    <row r="110" spans="2:18" ht="15.75" x14ac:dyDescent="0.25">
      <c r="B110" s="221">
        <v>42210</v>
      </c>
      <c r="C110" s="224" t="s">
        <v>223</v>
      </c>
      <c r="D110" s="219">
        <v>175039.8</v>
      </c>
      <c r="E110" s="380">
        <v>42219</v>
      </c>
      <c r="F110" s="395">
        <v>175039.8</v>
      </c>
      <c r="G110" s="261">
        <f t="shared" si="3"/>
        <v>0</v>
      </c>
      <c r="H110" s="162"/>
      <c r="J110" s="80"/>
      <c r="L110" s="48"/>
      <c r="M110" s="48"/>
      <c r="N110" s="48"/>
      <c r="O110" s="48">
        <v>3209273</v>
      </c>
      <c r="P110" s="45">
        <v>79000</v>
      </c>
      <c r="Q110" s="47">
        <v>42183</v>
      </c>
    </row>
    <row r="111" spans="2:18" ht="16.5" thickBot="1" x14ac:dyDescent="0.3">
      <c r="B111" s="221">
        <v>42210</v>
      </c>
      <c r="C111" s="224" t="s">
        <v>224</v>
      </c>
      <c r="D111" s="219">
        <v>214450.27</v>
      </c>
      <c r="E111" s="380">
        <v>42219</v>
      </c>
      <c r="F111" s="395">
        <v>214450.27</v>
      </c>
      <c r="G111" s="261">
        <f t="shared" si="3"/>
        <v>0</v>
      </c>
      <c r="H111" s="162"/>
      <c r="J111" s="80"/>
      <c r="L111" s="94"/>
      <c r="M111" s="49">
        <v>0</v>
      </c>
      <c r="N111" s="49"/>
      <c r="O111" s="50"/>
      <c r="P111" s="51">
        <v>0</v>
      </c>
      <c r="Q111" s="52"/>
    </row>
    <row r="112" spans="2:18" ht="16.5" thickTop="1" x14ac:dyDescent="0.25">
      <c r="B112" s="221">
        <v>42211</v>
      </c>
      <c r="C112" s="224" t="s">
        <v>225</v>
      </c>
      <c r="D112" s="219">
        <v>133461.4</v>
      </c>
      <c r="E112" s="380">
        <v>42219</v>
      </c>
      <c r="F112" s="395">
        <v>133461.4</v>
      </c>
      <c r="G112" s="261">
        <f t="shared" si="3"/>
        <v>0</v>
      </c>
      <c r="H112" s="162"/>
      <c r="J112" s="80"/>
      <c r="L112" s="311"/>
      <c r="M112" s="84">
        <f>SUM(M59:M111)</f>
        <v>2281259.5800000005</v>
      </c>
      <c r="N112" s="85"/>
      <c r="O112" s="86"/>
      <c r="P112" s="84">
        <f>SUM(P59:P111)</f>
        <v>2281259.58</v>
      </c>
      <c r="Q112" s="36"/>
    </row>
    <row r="113" spans="2:17" ht="15.75" x14ac:dyDescent="0.25">
      <c r="B113" s="221">
        <v>42212</v>
      </c>
      <c r="C113" s="224" t="s">
        <v>226</v>
      </c>
      <c r="D113" s="219">
        <v>1255.9000000000001</v>
      </c>
      <c r="E113" s="380">
        <v>42219</v>
      </c>
      <c r="F113" s="395">
        <v>1255.9000000000001</v>
      </c>
      <c r="G113" s="260">
        <f t="shared" si="3"/>
        <v>0</v>
      </c>
      <c r="H113" s="48"/>
      <c r="J113" s="80"/>
      <c r="L113" s="80"/>
      <c r="M113" s="80"/>
      <c r="N113" s="80"/>
      <c r="O113" s="80"/>
      <c r="P113" s="80"/>
      <c r="Q113" s="80"/>
    </row>
    <row r="114" spans="2:17" ht="15.75" thickBot="1" x14ac:dyDescent="0.3">
      <c r="B114" s="221">
        <v>42212</v>
      </c>
      <c r="C114" s="258" t="s">
        <v>227</v>
      </c>
      <c r="D114" s="253">
        <v>96983.3</v>
      </c>
      <c r="E114" s="380">
        <v>42219</v>
      </c>
      <c r="F114" s="395">
        <v>96983.3</v>
      </c>
      <c r="G114" s="259">
        <f t="shared" si="3"/>
        <v>0</v>
      </c>
      <c r="H114" s="48"/>
      <c r="J114" s="80"/>
      <c r="L114" s="80"/>
      <c r="M114" s="80"/>
      <c r="N114" s="80"/>
      <c r="O114" s="80"/>
      <c r="P114" s="80"/>
      <c r="Q114" s="80"/>
    </row>
    <row r="115" spans="2:17" ht="19.5" thickBot="1" x14ac:dyDescent="0.35">
      <c r="B115" s="221">
        <v>42212</v>
      </c>
      <c r="C115" s="258" t="s">
        <v>228</v>
      </c>
      <c r="D115" s="253">
        <v>47524.94</v>
      </c>
      <c r="E115" s="380">
        <v>42219</v>
      </c>
      <c r="F115" s="395">
        <v>47524.94</v>
      </c>
      <c r="G115" s="259">
        <f t="shared" si="3"/>
        <v>0</v>
      </c>
      <c r="H115" s="48"/>
      <c r="J115" s="80"/>
      <c r="L115" s="320"/>
      <c r="M115" s="53" t="s">
        <v>24</v>
      </c>
      <c r="N115" s="22"/>
      <c r="O115" s="35"/>
      <c r="P115" s="182">
        <v>42200</v>
      </c>
      <c r="Q115" s="36"/>
    </row>
    <row r="116" spans="2:17" ht="16.5" thickBot="1" x14ac:dyDescent="0.3">
      <c r="B116" s="221">
        <v>42213</v>
      </c>
      <c r="C116" s="258" t="s">
        <v>229</v>
      </c>
      <c r="D116" s="253">
        <v>30470.799999999999</v>
      </c>
      <c r="E116" s="380">
        <v>42219</v>
      </c>
      <c r="F116" s="395">
        <v>30470.799999999999</v>
      </c>
      <c r="G116" s="259">
        <f t="shared" si="3"/>
        <v>0</v>
      </c>
      <c r="H116" s="48"/>
      <c r="J116" s="80"/>
      <c r="L116" s="38"/>
      <c r="M116" s="39"/>
      <c r="N116" s="37"/>
      <c r="O116" s="38"/>
      <c r="P116" s="39" t="s">
        <v>44</v>
      </c>
      <c r="Q116" s="40"/>
    </row>
    <row r="117" spans="2:17" ht="16.5" thickBot="1" x14ac:dyDescent="0.3">
      <c r="B117" s="269">
        <v>42213</v>
      </c>
      <c r="C117" s="270" t="s">
        <v>230</v>
      </c>
      <c r="D117" s="271">
        <v>1992.8</v>
      </c>
      <c r="E117" s="380">
        <v>42219</v>
      </c>
      <c r="F117" s="395">
        <v>1992.8</v>
      </c>
      <c r="G117" s="377">
        <f t="shared" si="3"/>
        <v>0</v>
      </c>
      <c r="H117" s="272"/>
      <c r="J117" s="80"/>
      <c r="L117" s="93" t="s">
        <v>21</v>
      </c>
      <c r="M117" s="71" t="s">
        <v>16</v>
      </c>
      <c r="N117" s="72"/>
      <c r="O117" s="73" t="s">
        <v>22</v>
      </c>
      <c r="P117" s="71" t="s">
        <v>16</v>
      </c>
      <c r="Q117" s="74"/>
    </row>
    <row r="118" spans="2:17" ht="15.75" x14ac:dyDescent="0.25">
      <c r="B118" s="221">
        <v>42213</v>
      </c>
      <c r="C118" s="249" t="s">
        <v>231</v>
      </c>
      <c r="D118" s="219">
        <v>588.6</v>
      </c>
      <c r="E118" s="380">
        <v>42219</v>
      </c>
      <c r="F118" s="395">
        <v>588.6</v>
      </c>
      <c r="G118" s="259">
        <f t="shared" si="3"/>
        <v>0</v>
      </c>
      <c r="H118" s="48"/>
      <c r="J118" s="80"/>
      <c r="L118" s="306" t="s">
        <v>165</v>
      </c>
      <c r="M118" s="138">
        <v>156518.35999999999</v>
      </c>
      <c r="N118" s="138"/>
      <c r="O118" s="109">
        <v>3209272</v>
      </c>
      <c r="P118" s="69">
        <v>60000</v>
      </c>
      <c r="Q118" s="301">
        <v>42183</v>
      </c>
    </row>
    <row r="119" spans="2:17" ht="19.5" customHeight="1" x14ac:dyDescent="0.25">
      <c r="B119" s="209">
        <v>42213</v>
      </c>
      <c r="C119" s="356" t="s">
        <v>232</v>
      </c>
      <c r="D119" s="219">
        <v>42627.48</v>
      </c>
      <c r="E119" s="380">
        <v>42219</v>
      </c>
      <c r="F119" s="395">
        <v>42627.48</v>
      </c>
      <c r="G119" s="259">
        <f t="shared" si="3"/>
        <v>0</v>
      </c>
      <c r="H119" s="48"/>
      <c r="J119" s="80"/>
      <c r="L119" s="2" t="s">
        <v>111</v>
      </c>
      <c r="M119" s="214">
        <v>7670.4</v>
      </c>
      <c r="N119" s="44"/>
      <c r="O119" s="108">
        <v>3209271</v>
      </c>
      <c r="P119" s="59">
        <v>70000</v>
      </c>
      <c r="Q119" s="166">
        <v>42183</v>
      </c>
    </row>
    <row r="120" spans="2:17" ht="16.5" customHeight="1" x14ac:dyDescent="0.25">
      <c r="B120" s="26">
        <v>42213</v>
      </c>
      <c r="C120" s="357" t="s">
        <v>233</v>
      </c>
      <c r="D120" s="215">
        <v>153091.96</v>
      </c>
      <c r="E120" s="380">
        <v>42219</v>
      </c>
      <c r="F120" s="117">
        <v>153091.96</v>
      </c>
      <c r="G120" s="259">
        <f t="shared" si="3"/>
        <v>0</v>
      </c>
      <c r="H120" s="48"/>
      <c r="J120" s="80"/>
      <c r="L120" s="2" t="s">
        <v>112</v>
      </c>
      <c r="M120" s="214">
        <v>4288</v>
      </c>
      <c r="N120" s="44"/>
      <c r="O120" s="108" t="s">
        <v>45</v>
      </c>
      <c r="P120" s="59">
        <v>35000</v>
      </c>
      <c r="Q120" s="166">
        <v>42184</v>
      </c>
    </row>
    <row r="121" spans="2:17" ht="15.75" x14ac:dyDescent="0.25">
      <c r="B121" s="1">
        <v>42214</v>
      </c>
      <c r="C121" s="249" t="s">
        <v>237</v>
      </c>
      <c r="D121" s="215">
        <v>74907.899999999994</v>
      </c>
      <c r="E121" s="380">
        <v>42219</v>
      </c>
      <c r="F121" s="396">
        <v>74907.899999999994</v>
      </c>
      <c r="G121" s="259">
        <f t="shared" si="3"/>
        <v>0</v>
      </c>
      <c r="H121" s="48"/>
      <c r="J121" s="80"/>
      <c r="L121" s="2" t="s">
        <v>113</v>
      </c>
      <c r="M121" s="214">
        <v>8191.8</v>
      </c>
      <c r="N121" s="167"/>
      <c r="O121" s="108">
        <v>3209274</v>
      </c>
      <c r="P121" s="59">
        <v>85000</v>
      </c>
      <c r="Q121" s="166">
        <v>42184</v>
      </c>
    </row>
    <row r="122" spans="2:17" ht="15.75" x14ac:dyDescent="0.25">
      <c r="B122" s="355">
        <v>42214</v>
      </c>
      <c r="C122" s="357" t="s">
        <v>234</v>
      </c>
      <c r="D122" s="215">
        <v>73492.399999999994</v>
      </c>
      <c r="E122" s="380">
        <v>42219</v>
      </c>
      <c r="F122" s="117">
        <v>73492.399999999994</v>
      </c>
      <c r="G122" s="259">
        <f t="shared" si="3"/>
        <v>0</v>
      </c>
      <c r="H122" s="48"/>
      <c r="J122"/>
      <c r="L122" s="2" t="s">
        <v>114</v>
      </c>
      <c r="M122" s="214">
        <v>9732.7999999999993</v>
      </c>
      <c r="N122" s="44"/>
      <c r="O122" s="108">
        <v>3209275</v>
      </c>
      <c r="P122" s="59">
        <v>87440</v>
      </c>
      <c r="Q122" s="166">
        <v>42184</v>
      </c>
    </row>
    <row r="123" spans="2:17" ht="15.75" x14ac:dyDescent="0.25">
      <c r="B123" s="221">
        <v>42215</v>
      </c>
      <c r="C123" s="258" t="s">
        <v>235</v>
      </c>
      <c r="D123" s="219">
        <v>78093.7</v>
      </c>
      <c r="E123" s="380">
        <v>42219</v>
      </c>
      <c r="F123" s="395">
        <v>78093.7</v>
      </c>
      <c r="G123" s="259">
        <f t="shared" si="3"/>
        <v>0</v>
      </c>
      <c r="H123" s="48"/>
      <c r="J123"/>
      <c r="L123" s="2" t="s">
        <v>115</v>
      </c>
      <c r="M123" s="214">
        <v>3717</v>
      </c>
      <c r="N123" s="60"/>
      <c r="O123" s="108">
        <v>3209279</v>
      </c>
      <c r="P123" s="59">
        <v>26315</v>
      </c>
      <c r="Q123" s="166">
        <v>42184</v>
      </c>
    </row>
    <row r="124" spans="2:17" ht="15.75" x14ac:dyDescent="0.25">
      <c r="B124" s="221">
        <v>42215</v>
      </c>
      <c r="C124" s="258" t="s">
        <v>236</v>
      </c>
      <c r="D124" s="219">
        <v>55926.5</v>
      </c>
      <c r="E124" s="380">
        <v>42219</v>
      </c>
      <c r="F124" s="395">
        <v>55926.5</v>
      </c>
      <c r="G124" s="259">
        <f t="shared" si="3"/>
        <v>0</v>
      </c>
      <c r="H124" s="48"/>
      <c r="J124"/>
      <c r="L124" s="2" t="s">
        <v>116</v>
      </c>
      <c r="M124" s="214">
        <v>81088.850000000006</v>
      </c>
      <c r="N124" s="44"/>
      <c r="O124" s="204">
        <v>3209276</v>
      </c>
      <c r="P124" s="61">
        <v>34057.5</v>
      </c>
      <c r="Q124" s="166">
        <v>42185</v>
      </c>
    </row>
    <row r="125" spans="2:17" ht="15.75" x14ac:dyDescent="0.25">
      <c r="B125" s="221">
        <v>42215</v>
      </c>
      <c r="C125" s="258" t="s">
        <v>239</v>
      </c>
      <c r="D125" s="219">
        <v>218239.32</v>
      </c>
      <c r="E125" s="380">
        <v>42219</v>
      </c>
      <c r="F125" s="395">
        <v>218239.32</v>
      </c>
      <c r="G125" s="259">
        <f t="shared" si="3"/>
        <v>0</v>
      </c>
      <c r="H125" s="48"/>
      <c r="J125"/>
      <c r="L125" s="2" t="s">
        <v>117</v>
      </c>
      <c r="M125" s="214">
        <v>3068.6</v>
      </c>
      <c r="N125" s="41"/>
      <c r="O125" s="108">
        <v>3209278</v>
      </c>
      <c r="P125" s="59">
        <v>75000</v>
      </c>
      <c r="Q125" s="166">
        <v>42185</v>
      </c>
    </row>
    <row r="126" spans="2:17" ht="15.75" x14ac:dyDescent="0.25">
      <c r="B126" s="221">
        <v>42215</v>
      </c>
      <c r="C126" s="258" t="s">
        <v>240</v>
      </c>
      <c r="D126" s="219">
        <v>237626.75</v>
      </c>
      <c r="E126" s="401" t="s">
        <v>288</v>
      </c>
      <c r="F126" s="158">
        <f>24788.67+212838.08</f>
        <v>237626.75</v>
      </c>
      <c r="G126" s="259">
        <f t="shared" si="3"/>
        <v>0</v>
      </c>
      <c r="H126" s="162"/>
      <c r="L126" s="2" t="s">
        <v>118</v>
      </c>
      <c r="M126" s="214">
        <v>21252</v>
      </c>
      <c r="N126" s="162"/>
      <c r="O126" s="108">
        <v>3209277</v>
      </c>
      <c r="P126" s="59">
        <v>85000</v>
      </c>
      <c r="Q126" s="166">
        <v>42185</v>
      </c>
    </row>
    <row r="127" spans="2:17" ht="15.75" x14ac:dyDescent="0.25">
      <c r="B127" s="221">
        <v>42216</v>
      </c>
      <c r="C127" s="258" t="s">
        <v>241</v>
      </c>
      <c r="D127" s="219">
        <v>10902.6</v>
      </c>
      <c r="E127" s="400">
        <v>42228</v>
      </c>
      <c r="F127" s="399">
        <v>10902.6</v>
      </c>
      <c r="G127" s="259">
        <f t="shared" si="3"/>
        <v>0</v>
      </c>
      <c r="H127" s="162"/>
      <c r="L127" s="2" t="s">
        <v>119</v>
      </c>
      <c r="M127" s="214">
        <v>5030</v>
      </c>
      <c r="N127" s="162"/>
      <c r="O127" s="108"/>
      <c r="P127" s="59"/>
      <c r="Q127" s="166"/>
    </row>
    <row r="128" spans="2:17" ht="15.75" x14ac:dyDescent="0.25">
      <c r="B128" s="221">
        <v>42216</v>
      </c>
      <c r="C128" s="258" t="s">
        <v>242</v>
      </c>
      <c r="D128" s="219">
        <v>8274.5</v>
      </c>
      <c r="E128" s="400">
        <v>42228</v>
      </c>
      <c r="F128" s="399">
        <v>8274.5</v>
      </c>
      <c r="G128" s="259">
        <f t="shared" si="3"/>
        <v>0</v>
      </c>
      <c r="H128" s="162"/>
      <c r="L128" s="2" t="s">
        <v>120</v>
      </c>
      <c r="M128" s="214">
        <v>125230.8</v>
      </c>
      <c r="N128" s="162"/>
      <c r="O128" s="108"/>
      <c r="P128" s="59"/>
      <c r="Q128" s="166"/>
    </row>
    <row r="129" spans="2:18" ht="15.75" x14ac:dyDescent="0.25">
      <c r="B129" s="269">
        <v>42216</v>
      </c>
      <c r="C129" s="375" t="s">
        <v>243</v>
      </c>
      <c r="D129" s="374">
        <v>127350</v>
      </c>
      <c r="E129" s="400">
        <v>42228</v>
      </c>
      <c r="F129" s="399">
        <v>127350</v>
      </c>
      <c r="G129" s="377">
        <f t="shared" si="3"/>
        <v>0</v>
      </c>
      <c r="H129" s="162"/>
      <c r="L129" s="2" t="s">
        <v>121</v>
      </c>
      <c r="M129" s="214">
        <v>132023.89000000001</v>
      </c>
      <c r="N129" s="162"/>
      <c r="O129" s="108"/>
      <c r="P129" s="59"/>
      <c r="Q129" s="166"/>
    </row>
    <row r="130" spans="2:18" ht="15.75" x14ac:dyDescent="0.25">
      <c r="B130" s="221">
        <v>42216</v>
      </c>
      <c r="C130" s="249" t="s">
        <v>244</v>
      </c>
      <c r="D130" s="359">
        <v>86807.6</v>
      </c>
      <c r="E130" s="403">
        <v>42228</v>
      </c>
      <c r="F130" s="402">
        <v>86807.6</v>
      </c>
      <c r="G130" s="134">
        <f t="shared" si="3"/>
        <v>0</v>
      </c>
      <c r="L130" s="2"/>
      <c r="M130" s="214"/>
      <c r="N130" s="162"/>
      <c r="O130" s="108"/>
      <c r="P130" s="59"/>
      <c r="Q130" s="166"/>
    </row>
    <row r="131" spans="2:18" x14ac:dyDescent="0.25">
      <c r="B131" s="221">
        <v>42216</v>
      </c>
      <c r="C131" s="258" t="s">
        <v>246</v>
      </c>
      <c r="D131" s="253">
        <v>14672</v>
      </c>
      <c r="E131" s="403">
        <v>42228</v>
      </c>
      <c r="F131" s="402">
        <v>14672</v>
      </c>
      <c r="G131" s="134">
        <f t="shared" si="3"/>
        <v>0</v>
      </c>
      <c r="H131"/>
      <c r="J131"/>
      <c r="L131" s="162"/>
      <c r="M131" s="162"/>
      <c r="N131" s="162"/>
      <c r="O131" s="162"/>
      <c r="P131" s="64">
        <v>0</v>
      </c>
      <c r="Q131" s="164"/>
    </row>
    <row r="132" spans="2:18" ht="16.5" thickBot="1" x14ac:dyDescent="0.3">
      <c r="B132" s="47"/>
      <c r="C132" s="48"/>
      <c r="D132" s="287"/>
      <c r="E132" s="287"/>
      <c r="F132" s="288">
        <v>0</v>
      </c>
      <c r="G132" s="376"/>
      <c r="H132"/>
      <c r="J132"/>
      <c r="L132" s="94"/>
      <c r="M132" s="49">
        <v>0</v>
      </c>
      <c r="N132" s="49"/>
      <c r="O132" s="50"/>
      <c r="P132" s="51">
        <v>0</v>
      </c>
      <c r="Q132" s="52"/>
    </row>
    <row r="133" spans="2:18" ht="16.5" thickTop="1" x14ac:dyDescent="0.25">
      <c r="D133" s="218">
        <f>SUM(D3:D131)</f>
        <v>9328555.1599999983</v>
      </c>
      <c r="E133" s="24"/>
      <c r="F133" s="405">
        <f>SUM(F3:F132)</f>
        <v>9328555.1599999983</v>
      </c>
      <c r="G133" s="148">
        <f>SUM(G3:G131)</f>
        <v>0</v>
      </c>
      <c r="H133"/>
      <c r="J133"/>
      <c r="L133" s="320"/>
      <c r="M133" s="84">
        <f>SUM(M118:M132)</f>
        <v>557812.5</v>
      </c>
      <c r="N133" s="85"/>
      <c r="O133" s="86"/>
      <c r="P133" s="84">
        <f>SUM(P118:P132)</f>
        <v>557812.5</v>
      </c>
      <c r="Q133" s="36"/>
    </row>
    <row r="134" spans="2:18" x14ac:dyDescent="0.25">
      <c r="D134"/>
      <c r="G134"/>
      <c r="H134"/>
      <c r="J134"/>
    </row>
    <row r="135" spans="2:18" ht="15.75" thickBot="1" x14ac:dyDescent="0.3">
      <c r="D135"/>
      <c r="G135"/>
      <c r="H135"/>
      <c r="J135"/>
    </row>
    <row r="136" spans="2:18" ht="19.5" thickBot="1" x14ac:dyDescent="0.35">
      <c r="D136"/>
      <c r="G136"/>
      <c r="H136"/>
      <c r="J136"/>
      <c r="L136" s="322"/>
      <c r="M136" s="53" t="s">
        <v>24</v>
      </c>
      <c r="N136" s="22"/>
      <c r="O136" s="35"/>
      <c r="P136" s="343">
        <v>42201</v>
      </c>
      <c r="Q136" s="36"/>
    </row>
    <row r="137" spans="2:18" ht="16.5" thickBot="1" x14ac:dyDescent="0.3">
      <c r="D137"/>
      <c r="G137"/>
      <c r="H137"/>
      <c r="J137"/>
      <c r="L137" s="38"/>
      <c r="M137" s="39"/>
      <c r="N137" s="37"/>
      <c r="O137" s="38"/>
      <c r="P137" s="39" t="s">
        <v>44</v>
      </c>
      <c r="Q137" s="40"/>
    </row>
    <row r="138" spans="2:18" ht="16.5" thickBot="1" x14ac:dyDescent="0.3">
      <c r="D138"/>
      <c r="G138"/>
      <c r="H138"/>
      <c r="J138"/>
      <c r="L138" s="93" t="s">
        <v>21</v>
      </c>
      <c r="M138" s="71" t="s">
        <v>16</v>
      </c>
      <c r="N138" s="72"/>
      <c r="O138" s="73" t="s">
        <v>22</v>
      </c>
      <c r="P138" s="71" t="s">
        <v>16</v>
      </c>
      <c r="Q138" s="74"/>
    </row>
    <row r="139" spans="2:18" ht="15.75" x14ac:dyDescent="0.25">
      <c r="D139"/>
      <c r="G139"/>
      <c r="H139"/>
      <c r="J139"/>
      <c r="L139" s="306" t="s">
        <v>125</v>
      </c>
      <c r="M139" s="138">
        <v>209117</v>
      </c>
      <c r="N139" s="138"/>
      <c r="O139" s="109" t="s">
        <v>40</v>
      </c>
      <c r="P139" s="69">
        <v>90000</v>
      </c>
      <c r="Q139" s="301">
        <v>42186</v>
      </c>
    </row>
    <row r="140" spans="2:18" ht="15.75" x14ac:dyDescent="0.25">
      <c r="D140"/>
      <c r="G140"/>
      <c r="H140"/>
      <c r="J140"/>
      <c r="L140" s="2" t="s">
        <v>126</v>
      </c>
      <c r="M140" s="214">
        <v>158669.20000000001</v>
      </c>
      <c r="N140" s="44"/>
      <c r="O140" s="108">
        <v>3209281</v>
      </c>
      <c r="P140" s="59">
        <v>29155.5</v>
      </c>
      <c r="Q140" s="166">
        <v>42186</v>
      </c>
    </row>
    <row r="141" spans="2:18" ht="15.75" x14ac:dyDescent="0.25">
      <c r="D141"/>
      <c r="G141"/>
      <c r="H141"/>
      <c r="J141"/>
      <c r="L141" s="344" t="s">
        <v>121</v>
      </c>
      <c r="M141" s="215">
        <v>93568</v>
      </c>
      <c r="N141" s="44"/>
      <c r="O141" s="108">
        <v>2901287</v>
      </c>
      <c r="P141" s="59">
        <v>48000</v>
      </c>
      <c r="Q141" s="166">
        <v>42186</v>
      </c>
    </row>
    <row r="142" spans="2:18" ht="15.75" x14ac:dyDescent="0.25">
      <c r="D142"/>
      <c r="G142"/>
      <c r="H142"/>
      <c r="J142"/>
      <c r="L142" s="2" t="s">
        <v>139</v>
      </c>
      <c r="M142" s="214">
        <v>62015.6</v>
      </c>
      <c r="N142" s="167"/>
      <c r="O142" s="108">
        <v>3209280</v>
      </c>
      <c r="P142" s="59">
        <v>101000</v>
      </c>
      <c r="Q142" s="166">
        <v>42186</v>
      </c>
    </row>
    <row r="143" spans="2:18" ht="15.75" x14ac:dyDescent="0.25">
      <c r="D143"/>
      <c r="G143"/>
      <c r="H143"/>
      <c r="J143"/>
      <c r="L143" s="2" t="s">
        <v>127</v>
      </c>
      <c r="M143" s="214">
        <v>610</v>
      </c>
      <c r="N143" s="44"/>
      <c r="O143" s="108" t="s">
        <v>49</v>
      </c>
      <c r="P143" s="59">
        <v>7200</v>
      </c>
      <c r="Q143" s="166">
        <v>42186</v>
      </c>
    </row>
    <row r="144" spans="2:18" ht="15.75" x14ac:dyDescent="0.25">
      <c r="D144"/>
      <c r="G144"/>
      <c r="H144"/>
      <c r="J144"/>
      <c r="L144" s="2" t="s">
        <v>128</v>
      </c>
      <c r="M144" s="214">
        <v>403.2</v>
      </c>
      <c r="N144" s="60"/>
      <c r="O144" s="108" t="s">
        <v>49</v>
      </c>
      <c r="P144" s="59">
        <v>8897.32</v>
      </c>
      <c r="Q144" s="166">
        <v>42185</v>
      </c>
      <c r="R144" s="129">
        <v>42186</v>
      </c>
    </row>
    <row r="145" spans="4:18" ht="15.75" x14ac:dyDescent="0.25">
      <c r="D145"/>
      <c r="G145"/>
      <c r="H145"/>
      <c r="J145"/>
      <c r="L145" s="2" t="s">
        <v>129</v>
      </c>
      <c r="M145" s="214">
        <v>64357.8</v>
      </c>
      <c r="N145" s="44"/>
      <c r="O145" s="204" t="s">
        <v>49</v>
      </c>
      <c r="P145" s="61">
        <v>5335.6</v>
      </c>
      <c r="Q145" s="166">
        <v>42185</v>
      </c>
      <c r="R145" s="129">
        <v>42186</v>
      </c>
    </row>
    <row r="146" spans="4:18" ht="15.75" x14ac:dyDescent="0.25">
      <c r="D146"/>
      <c r="G146"/>
      <c r="H146"/>
      <c r="J146"/>
      <c r="L146" s="2" t="s">
        <v>130</v>
      </c>
      <c r="M146" s="214">
        <v>9805.7999999999993</v>
      </c>
      <c r="N146" s="41"/>
      <c r="O146" s="108" t="s">
        <v>40</v>
      </c>
      <c r="P146" s="59">
        <v>38965</v>
      </c>
      <c r="Q146" s="166">
        <v>42182</v>
      </c>
      <c r="R146" s="129">
        <v>42186</v>
      </c>
    </row>
    <row r="147" spans="4:18" ht="15.75" x14ac:dyDescent="0.25">
      <c r="D147"/>
      <c r="G147"/>
      <c r="H147"/>
      <c r="J147"/>
      <c r="L147" s="2" t="s">
        <v>131</v>
      </c>
      <c r="M147" s="214">
        <v>1397.2</v>
      </c>
      <c r="N147" s="162"/>
      <c r="O147" s="108" t="s">
        <v>40</v>
      </c>
      <c r="P147" s="59">
        <v>27301.200000000001</v>
      </c>
      <c r="Q147" s="166">
        <v>42181</v>
      </c>
      <c r="R147" s="129">
        <v>42186</v>
      </c>
    </row>
    <row r="148" spans="4:18" ht="15.75" x14ac:dyDescent="0.25">
      <c r="D148"/>
      <c r="G148"/>
      <c r="H148"/>
      <c r="J148"/>
      <c r="L148" s="2" t="s">
        <v>132</v>
      </c>
      <c r="M148" s="214">
        <v>26441</v>
      </c>
      <c r="N148" s="302"/>
      <c r="O148" s="108">
        <v>3209325</v>
      </c>
      <c r="P148" s="64">
        <v>28714</v>
      </c>
      <c r="Q148" s="164">
        <v>42185</v>
      </c>
      <c r="R148" s="129">
        <v>42186</v>
      </c>
    </row>
    <row r="149" spans="4:18" x14ac:dyDescent="0.25">
      <c r="D149"/>
      <c r="G149"/>
      <c r="H149"/>
      <c r="J149"/>
      <c r="L149" s="2" t="s">
        <v>140</v>
      </c>
      <c r="M149" s="214">
        <v>36467.4</v>
      </c>
      <c r="N149" s="162"/>
      <c r="O149" s="161" t="s">
        <v>49</v>
      </c>
      <c r="P149" s="64">
        <v>920</v>
      </c>
      <c r="Q149" s="164">
        <v>42186</v>
      </c>
      <c r="R149" s="129">
        <v>42187</v>
      </c>
    </row>
    <row r="150" spans="4:18" x14ac:dyDescent="0.25">
      <c r="D150"/>
      <c r="G150"/>
      <c r="H150"/>
      <c r="J150"/>
      <c r="L150" s="2" t="s">
        <v>141</v>
      </c>
      <c r="M150" s="214">
        <v>8000</v>
      </c>
      <c r="N150" s="162"/>
      <c r="O150" s="161" t="s">
        <v>49</v>
      </c>
      <c r="P150" s="64">
        <v>3410</v>
      </c>
      <c r="Q150" s="164">
        <v>42187</v>
      </c>
    </row>
    <row r="151" spans="4:18" x14ac:dyDescent="0.25">
      <c r="D151"/>
      <c r="G151"/>
      <c r="H151"/>
      <c r="J151"/>
      <c r="L151" s="2" t="s">
        <v>133</v>
      </c>
      <c r="M151" s="214">
        <v>223066</v>
      </c>
      <c r="N151" s="170"/>
      <c r="O151" s="161" t="s">
        <v>49</v>
      </c>
      <c r="P151" s="64">
        <v>6991.36</v>
      </c>
      <c r="Q151" s="164">
        <v>42187</v>
      </c>
    </row>
    <row r="152" spans="4:18" x14ac:dyDescent="0.25">
      <c r="D152"/>
      <c r="G152"/>
      <c r="H152"/>
      <c r="J152"/>
      <c r="L152" s="2" t="s">
        <v>134</v>
      </c>
      <c r="M152" s="214">
        <v>80934.399999999994</v>
      </c>
      <c r="N152" s="162"/>
      <c r="O152" s="161">
        <v>3209282</v>
      </c>
      <c r="P152" s="64">
        <v>80000</v>
      </c>
      <c r="Q152" s="164">
        <v>42187</v>
      </c>
    </row>
    <row r="153" spans="4:18" ht="15.75" x14ac:dyDescent="0.25">
      <c r="D153"/>
      <c r="G153"/>
      <c r="H153"/>
      <c r="J153"/>
      <c r="L153" s="2" t="s">
        <v>135</v>
      </c>
      <c r="M153" s="215">
        <v>93626.52</v>
      </c>
      <c r="N153" s="41"/>
      <c r="O153" s="161" t="s">
        <v>172</v>
      </c>
      <c r="P153" s="64">
        <v>150000</v>
      </c>
      <c r="Q153" s="164">
        <v>42187</v>
      </c>
    </row>
    <row r="154" spans="4:18" ht="15.75" x14ac:dyDescent="0.25">
      <c r="D154"/>
      <c r="G154"/>
      <c r="H154"/>
      <c r="J154"/>
      <c r="L154" s="2" t="s">
        <v>136</v>
      </c>
      <c r="M154" s="214">
        <v>20595</v>
      </c>
      <c r="N154" s="41"/>
      <c r="O154" s="345">
        <v>3205686</v>
      </c>
      <c r="P154" s="64">
        <v>103000</v>
      </c>
      <c r="Q154" s="164">
        <v>42187</v>
      </c>
    </row>
    <row r="155" spans="4:18" ht="18.75" x14ac:dyDescent="0.3">
      <c r="D155"/>
      <c r="G155"/>
      <c r="H155"/>
      <c r="J155"/>
      <c r="L155" s="2" t="s">
        <v>137</v>
      </c>
      <c r="M155" s="214">
        <v>11620.8</v>
      </c>
      <c r="N155" s="163"/>
      <c r="O155" s="345">
        <v>3209284</v>
      </c>
      <c r="P155" s="44">
        <v>30849</v>
      </c>
      <c r="Q155" s="164">
        <v>42187</v>
      </c>
    </row>
    <row r="156" spans="4:18" ht="15.75" x14ac:dyDescent="0.25">
      <c r="D156"/>
      <c r="G156"/>
      <c r="H156"/>
      <c r="J156"/>
      <c r="L156" s="2" t="s">
        <v>138</v>
      </c>
      <c r="M156" s="214">
        <v>4977</v>
      </c>
      <c r="N156" s="41"/>
      <c r="O156" s="345">
        <v>3209294</v>
      </c>
      <c r="P156" s="59">
        <v>35552</v>
      </c>
      <c r="Q156" s="166">
        <v>42188</v>
      </c>
    </row>
    <row r="157" spans="4:18" ht="15.75" x14ac:dyDescent="0.25">
      <c r="D157"/>
      <c r="G157"/>
      <c r="H157"/>
      <c r="J157"/>
      <c r="L157" s="228" t="s">
        <v>142</v>
      </c>
      <c r="M157" s="215">
        <v>57619.06</v>
      </c>
      <c r="N157" s="167" t="s">
        <v>29</v>
      </c>
      <c r="O157" s="345">
        <v>3209297</v>
      </c>
      <c r="P157" s="59">
        <v>55000</v>
      </c>
      <c r="Q157" s="166">
        <v>42188</v>
      </c>
    </row>
    <row r="158" spans="4:18" ht="15.75" x14ac:dyDescent="0.25">
      <c r="D158"/>
      <c r="G158"/>
      <c r="H158"/>
      <c r="J158"/>
      <c r="L158" s="228"/>
      <c r="M158" s="215"/>
      <c r="N158" s="165"/>
      <c r="O158" s="161">
        <v>3209295</v>
      </c>
      <c r="P158" s="59">
        <v>88000</v>
      </c>
      <c r="Q158" s="166">
        <v>42188</v>
      </c>
    </row>
    <row r="159" spans="4:18" ht="15.75" x14ac:dyDescent="0.25">
      <c r="D159"/>
      <c r="G159"/>
      <c r="H159"/>
      <c r="J159"/>
      <c r="L159" s="228"/>
      <c r="M159" s="215"/>
      <c r="N159" s="41"/>
      <c r="O159" s="161">
        <v>3209296</v>
      </c>
      <c r="P159" s="59">
        <v>100000</v>
      </c>
      <c r="Q159" s="166">
        <v>42188</v>
      </c>
    </row>
    <row r="160" spans="4:18" ht="15.75" x14ac:dyDescent="0.25">
      <c r="D160"/>
      <c r="G160"/>
      <c r="H160"/>
      <c r="J160"/>
      <c r="L160" s="228"/>
      <c r="M160" s="215"/>
      <c r="N160" s="162"/>
      <c r="O160" s="161">
        <v>3209286</v>
      </c>
      <c r="P160" s="59">
        <v>125000</v>
      </c>
      <c r="Q160" s="166">
        <v>42188</v>
      </c>
    </row>
    <row r="161" spans="6:18" customFormat="1" x14ac:dyDescent="0.25">
      <c r="F161" s="10"/>
      <c r="L161" s="162"/>
      <c r="M161" s="162"/>
      <c r="N161" s="162"/>
      <c r="O161" s="162"/>
      <c r="P161" s="64">
        <v>0</v>
      </c>
      <c r="Q161" s="164"/>
    </row>
    <row r="162" spans="6:18" customFormat="1" ht="16.5" thickBot="1" x14ac:dyDescent="0.3">
      <c r="F162" s="10"/>
      <c r="L162" s="94"/>
      <c r="M162" s="49">
        <v>0</v>
      </c>
      <c r="N162" s="49"/>
      <c r="O162" s="50"/>
      <c r="P162" s="51">
        <v>0</v>
      </c>
      <c r="Q162" s="52"/>
    </row>
    <row r="163" spans="6:18" customFormat="1" ht="16.5" thickTop="1" x14ac:dyDescent="0.25">
      <c r="F163" s="10"/>
      <c r="L163" s="322"/>
      <c r="M163" s="84">
        <f>SUM(M139:M162)</f>
        <v>1163290.9800000002</v>
      </c>
      <c r="N163" s="85"/>
      <c r="O163" s="86"/>
      <c r="P163" s="84">
        <f>SUM(P139:P162)</f>
        <v>1163290.98</v>
      </c>
      <c r="Q163" s="36"/>
    </row>
    <row r="165" spans="6:18" customFormat="1" ht="15.75" thickBot="1" x14ac:dyDescent="0.3">
      <c r="F165" s="10"/>
    </row>
    <row r="166" spans="6:18" customFormat="1" ht="19.5" thickBot="1" x14ac:dyDescent="0.35">
      <c r="F166" s="10"/>
      <c r="L166" s="346"/>
      <c r="M166" s="53" t="s">
        <v>24</v>
      </c>
      <c r="N166" s="22"/>
      <c r="O166" s="35"/>
      <c r="P166" s="225">
        <v>42207</v>
      </c>
      <c r="Q166" s="36"/>
    </row>
    <row r="167" spans="6:18" customFormat="1" ht="16.5" thickBot="1" x14ac:dyDescent="0.3">
      <c r="F167" s="10"/>
      <c r="L167" s="38"/>
      <c r="M167" s="39"/>
      <c r="N167" s="37"/>
      <c r="O167" s="38"/>
      <c r="P167" s="39" t="s">
        <v>44</v>
      </c>
      <c r="Q167" s="40"/>
    </row>
    <row r="168" spans="6:18" customFormat="1" ht="16.5" thickBot="1" x14ac:dyDescent="0.3">
      <c r="F168" s="10"/>
      <c r="L168" s="93" t="s">
        <v>21</v>
      </c>
      <c r="M168" s="71" t="s">
        <v>16</v>
      </c>
      <c r="N168" s="72"/>
      <c r="O168" s="73" t="s">
        <v>22</v>
      </c>
      <c r="P168" s="71" t="s">
        <v>16</v>
      </c>
      <c r="Q168" s="74"/>
    </row>
    <row r="169" spans="6:18" customFormat="1" ht="15.75" x14ac:dyDescent="0.25">
      <c r="F169" s="10"/>
      <c r="L169" s="306" t="s">
        <v>142</v>
      </c>
      <c r="M169" s="138">
        <v>75151.839999999997</v>
      </c>
      <c r="N169" s="138"/>
      <c r="O169" s="109">
        <v>3209290</v>
      </c>
      <c r="P169" s="69">
        <v>37386.5</v>
      </c>
      <c r="Q169" s="301">
        <v>42189</v>
      </c>
    </row>
    <row r="170" spans="6:18" customFormat="1" ht="15.75" x14ac:dyDescent="0.25">
      <c r="F170" s="10"/>
      <c r="L170" s="2" t="s">
        <v>143</v>
      </c>
      <c r="M170" s="214">
        <v>244852.05</v>
      </c>
      <c r="N170" s="44"/>
      <c r="O170" s="108">
        <v>3209291</v>
      </c>
      <c r="P170" s="59">
        <v>95000</v>
      </c>
      <c r="Q170" s="166">
        <v>42190</v>
      </c>
      <c r="R170" s="129">
        <v>42189</v>
      </c>
    </row>
    <row r="171" spans="6:18" customFormat="1" ht="15.75" x14ac:dyDescent="0.25">
      <c r="F171" s="10"/>
      <c r="L171" s="2" t="s">
        <v>144</v>
      </c>
      <c r="M171" s="214">
        <v>60729.5</v>
      </c>
      <c r="N171" s="44"/>
      <c r="O171" s="108">
        <v>3209293</v>
      </c>
      <c r="P171" s="59">
        <v>85000</v>
      </c>
      <c r="Q171" s="166">
        <v>42189</v>
      </c>
    </row>
    <row r="172" spans="6:18" customFormat="1" ht="15.75" x14ac:dyDescent="0.25">
      <c r="F172" s="10"/>
      <c r="L172" s="2" t="s">
        <v>145</v>
      </c>
      <c r="M172" s="215">
        <v>258907.18</v>
      </c>
      <c r="N172" s="167"/>
      <c r="O172" s="108">
        <v>3209292</v>
      </c>
      <c r="P172" s="59">
        <v>55000</v>
      </c>
      <c r="Q172" s="166">
        <v>42189</v>
      </c>
    </row>
    <row r="173" spans="6:18" customFormat="1" ht="15.75" x14ac:dyDescent="0.25">
      <c r="F173" s="10"/>
      <c r="L173" s="2" t="s">
        <v>146</v>
      </c>
      <c r="M173" s="214">
        <v>96855.2</v>
      </c>
      <c r="N173" s="44"/>
      <c r="O173" s="108">
        <v>3209288</v>
      </c>
      <c r="P173" s="59">
        <v>100000</v>
      </c>
      <c r="Q173" s="166">
        <v>42190</v>
      </c>
    </row>
    <row r="174" spans="6:18" customFormat="1" ht="15.75" x14ac:dyDescent="0.25">
      <c r="F174" s="10"/>
      <c r="L174" s="2" t="s">
        <v>147</v>
      </c>
      <c r="M174" s="214">
        <v>14615</v>
      </c>
      <c r="N174" s="60"/>
      <c r="O174" s="108">
        <v>3209287</v>
      </c>
      <c r="P174" s="59">
        <v>150000</v>
      </c>
      <c r="Q174" s="166">
        <v>42190</v>
      </c>
    </row>
    <row r="175" spans="6:18" customFormat="1" ht="15.75" x14ac:dyDescent="0.25">
      <c r="F175" s="10"/>
      <c r="L175" s="2" t="s">
        <v>148</v>
      </c>
      <c r="M175" s="214">
        <v>3580.8</v>
      </c>
      <c r="N175" s="44"/>
      <c r="O175" s="204">
        <v>3205735</v>
      </c>
      <c r="P175" s="61">
        <v>30976</v>
      </c>
      <c r="Q175" s="166">
        <v>42190</v>
      </c>
    </row>
    <row r="176" spans="6:18" customFormat="1" ht="15.75" x14ac:dyDescent="0.25">
      <c r="F176" s="10"/>
      <c r="L176" s="2" t="s">
        <v>150</v>
      </c>
      <c r="M176" s="214">
        <v>23665.599999999999</v>
      </c>
      <c r="N176" s="41"/>
      <c r="O176" s="108">
        <v>3205733</v>
      </c>
      <c r="P176" s="59">
        <v>40000</v>
      </c>
      <c r="Q176" s="166">
        <v>42191</v>
      </c>
    </row>
    <row r="177" spans="6:18" customFormat="1" ht="15.75" x14ac:dyDescent="0.25">
      <c r="F177" s="10"/>
      <c r="L177" s="2" t="s">
        <v>149</v>
      </c>
      <c r="M177" s="214">
        <v>126144.8</v>
      </c>
      <c r="N177" s="162"/>
      <c r="O177" s="108">
        <v>3205689</v>
      </c>
      <c r="P177" s="59">
        <v>32628</v>
      </c>
      <c r="Q177" s="166">
        <v>42191</v>
      </c>
    </row>
    <row r="178" spans="6:18" customFormat="1" ht="15.75" x14ac:dyDescent="0.25">
      <c r="F178" s="10"/>
      <c r="L178" s="2" t="s">
        <v>151</v>
      </c>
      <c r="M178" s="214">
        <v>2484</v>
      </c>
      <c r="N178" s="302"/>
      <c r="O178" s="108">
        <v>3205687</v>
      </c>
      <c r="P178" s="64">
        <v>40000</v>
      </c>
      <c r="Q178" s="164">
        <v>42191</v>
      </c>
    </row>
    <row r="179" spans="6:18" customFormat="1" x14ac:dyDescent="0.25">
      <c r="F179" s="10"/>
      <c r="L179" s="2" t="s">
        <v>152</v>
      </c>
      <c r="M179" s="214">
        <v>17312.8</v>
      </c>
      <c r="N179" s="162"/>
      <c r="O179" s="161">
        <v>3205734</v>
      </c>
      <c r="P179" s="64">
        <v>70000</v>
      </c>
      <c r="Q179" s="164">
        <v>42191</v>
      </c>
    </row>
    <row r="180" spans="6:18" customFormat="1" x14ac:dyDescent="0.25">
      <c r="F180" s="10"/>
      <c r="L180" s="2" t="s">
        <v>153</v>
      </c>
      <c r="M180" s="214">
        <v>38540.39</v>
      </c>
      <c r="N180" s="14" t="s">
        <v>53</v>
      </c>
      <c r="O180" s="161" t="s">
        <v>122</v>
      </c>
      <c r="P180" s="64">
        <v>15000</v>
      </c>
      <c r="Q180" s="164">
        <v>42191</v>
      </c>
    </row>
    <row r="181" spans="6:18" customFormat="1" x14ac:dyDescent="0.25">
      <c r="F181" s="10"/>
      <c r="L181" s="2"/>
      <c r="M181" s="214"/>
      <c r="N181" s="170"/>
      <c r="O181" s="161">
        <v>3205690</v>
      </c>
      <c r="P181" s="64">
        <v>80000</v>
      </c>
      <c r="Q181" s="164">
        <v>42192</v>
      </c>
    </row>
    <row r="182" spans="6:18" customFormat="1" x14ac:dyDescent="0.25">
      <c r="F182" s="10"/>
      <c r="L182" s="2"/>
      <c r="M182" s="214"/>
      <c r="N182" s="162"/>
      <c r="O182" s="161">
        <v>3205691</v>
      </c>
      <c r="P182" s="64">
        <v>65000</v>
      </c>
      <c r="Q182" s="164">
        <v>42192</v>
      </c>
    </row>
    <row r="183" spans="6:18" customFormat="1" ht="15.75" x14ac:dyDescent="0.25">
      <c r="F183" s="10"/>
      <c r="L183" s="2"/>
      <c r="M183" s="215"/>
      <c r="N183" s="41"/>
      <c r="O183" s="161">
        <v>3205692</v>
      </c>
      <c r="P183" s="64">
        <v>33000</v>
      </c>
      <c r="Q183" s="164">
        <v>42192</v>
      </c>
    </row>
    <row r="184" spans="6:18" customFormat="1" ht="15.75" x14ac:dyDescent="0.25">
      <c r="F184" s="10"/>
      <c r="L184" s="2"/>
      <c r="M184" s="214"/>
      <c r="N184" s="41"/>
      <c r="O184" s="345">
        <v>3205695</v>
      </c>
      <c r="P184" s="64">
        <v>30713</v>
      </c>
      <c r="Q184" s="164">
        <v>42192</v>
      </c>
    </row>
    <row r="185" spans="6:18" customFormat="1" ht="18.75" x14ac:dyDescent="0.3">
      <c r="F185" s="10"/>
      <c r="L185" s="2"/>
      <c r="M185" s="214"/>
      <c r="N185" s="163"/>
      <c r="O185" s="345" t="s">
        <v>122</v>
      </c>
      <c r="P185" s="44">
        <v>3135.66</v>
      </c>
      <c r="Q185" s="164">
        <v>42188</v>
      </c>
      <c r="R185" s="129">
        <v>42192</v>
      </c>
    </row>
    <row r="186" spans="6:18" customFormat="1" ht="15.75" x14ac:dyDescent="0.25">
      <c r="F186" s="10"/>
      <c r="L186" s="2"/>
      <c r="M186" s="214"/>
      <c r="N186" s="41"/>
      <c r="O186" s="345"/>
      <c r="P186" s="59"/>
      <c r="Q186" s="166"/>
    </row>
    <row r="187" spans="6:18" customFormat="1" ht="16.5" thickBot="1" x14ac:dyDescent="0.3">
      <c r="F187" s="10"/>
      <c r="L187" s="94"/>
      <c r="M187" s="49">
        <v>0</v>
      </c>
      <c r="N187" s="49"/>
      <c r="O187" s="50"/>
      <c r="P187" s="51">
        <v>0</v>
      </c>
      <c r="Q187" s="52"/>
    </row>
    <row r="188" spans="6:18" customFormat="1" ht="16.5" thickTop="1" x14ac:dyDescent="0.25">
      <c r="F188" s="10"/>
      <c r="L188" s="346"/>
      <c r="M188" s="84">
        <f>SUM(M169:M187)</f>
        <v>962839.16000000015</v>
      </c>
      <c r="N188" s="85"/>
      <c r="O188" s="86"/>
      <c r="P188" s="84">
        <f>SUM(P169:P187)</f>
        <v>962839.16</v>
      </c>
      <c r="Q188" s="36"/>
    </row>
    <row r="190" spans="6:18" customFormat="1" ht="15.75" thickBot="1" x14ac:dyDescent="0.3">
      <c r="F190" s="10"/>
    </row>
    <row r="191" spans="6:18" customFormat="1" ht="19.5" thickBot="1" x14ac:dyDescent="0.35">
      <c r="F191" s="10"/>
      <c r="L191" s="354"/>
      <c r="M191" s="53" t="s">
        <v>24</v>
      </c>
      <c r="N191" s="22"/>
      <c r="O191" s="35"/>
      <c r="P191" s="358">
        <v>42216</v>
      </c>
      <c r="Q191" s="36"/>
    </row>
    <row r="192" spans="6:18" customFormat="1" ht="16.5" thickBot="1" x14ac:dyDescent="0.3">
      <c r="F192" s="10"/>
      <c r="L192" s="38"/>
      <c r="M192" s="39"/>
      <c r="N192" s="37"/>
      <c r="O192" s="38"/>
      <c r="P192" s="39" t="s">
        <v>44</v>
      </c>
      <c r="Q192" s="40"/>
    </row>
    <row r="193" spans="6:17" customFormat="1" ht="16.5" thickBot="1" x14ac:dyDescent="0.3">
      <c r="F193" s="10"/>
      <c r="L193" s="93" t="s">
        <v>21</v>
      </c>
      <c r="M193" s="71" t="s">
        <v>16</v>
      </c>
      <c r="N193" s="72"/>
      <c r="O193" s="73" t="s">
        <v>22</v>
      </c>
      <c r="P193" s="71" t="s">
        <v>16</v>
      </c>
      <c r="Q193" s="74"/>
    </row>
    <row r="194" spans="6:17" customFormat="1" ht="16.5" thickBot="1" x14ac:dyDescent="0.3">
      <c r="F194" s="10"/>
      <c r="L194" s="360">
        <v>23085</v>
      </c>
      <c r="M194" s="361">
        <v>65285.5</v>
      </c>
      <c r="N194" s="138"/>
      <c r="O194" s="109">
        <v>3205694</v>
      </c>
      <c r="P194" s="69">
        <v>50000</v>
      </c>
      <c r="Q194" s="301">
        <v>42193</v>
      </c>
    </row>
    <row r="195" spans="6:17" customFormat="1" ht="16.5" thickTop="1" x14ac:dyDescent="0.25">
      <c r="F195" s="10"/>
      <c r="L195" s="2" t="s">
        <v>153</v>
      </c>
      <c r="M195" s="214">
        <v>6639.53</v>
      </c>
      <c r="N195" s="44"/>
      <c r="O195" s="108">
        <v>3205698</v>
      </c>
      <c r="P195" s="59">
        <v>29169</v>
      </c>
      <c r="Q195" s="166">
        <v>42193</v>
      </c>
    </row>
    <row r="196" spans="6:17" customFormat="1" ht="15.75" x14ac:dyDescent="0.25">
      <c r="F196" s="10"/>
      <c r="L196" s="2" t="s">
        <v>154</v>
      </c>
      <c r="M196" s="214">
        <v>258397.7</v>
      </c>
      <c r="N196" s="44"/>
      <c r="O196" s="108">
        <v>2961206</v>
      </c>
      <c r="P196" s="59">
        <v>54286</v>
      </c>
      <c r="Q196" s="166">
        <v>42191</v>
      </c>
    </row>
    <row r="197" spans="6:17" customFormat="1" ht="15.75" x14ac:dyDescent="0.25">
      <c r="F197" s="10"/>
      <c r="L197" s="2" t="s">
        <v>155</v>
      </c>
      <c r="M197" s="214">
        <v>155648.49</v>
      </c>
      <c r="N197" s="167"/>
      <c r="O197" s="108">
        <v>3205697</v>
      </c>
      <c r="P197" s="59">
        <v>140000</v>
      </c>
      <c r="Q197" s="166">
        <v>42193</v>
      </c>
    </row>
    <row r="198" spans="6:17" customFormat="1" ht="15.75" x14ac:dyDescent="0.25">
      <c r="F198" s="10"/>
      <c r="L198" s="2" t="s">
        <v>156</v>
      </c>
      <c r="M198" s="214">
        <v>44306.7</v>
      </c>
      <c r="N198" s="44"/>
      <c r="O198" s="108">
        <v>3205703</v>
      </c>
      <c r="P198" s="59">
        <v>50000</v>
      </c>
      <c r="Q198" s="166">
        <v>42194</v>
      </c>
    </row>
    <row r="199" spans="6:17" customFormat="1" ht="15.75" x14ac:dyDescent="0.25">
      <c r="F199" s="10"/>
      <c r="L199" s="2" t="s">
        <v>157</v>
      </c>
      <c r="M199" s="214">
        <v>166349.25</v>
      </c>
      <c r="N199" s="60"/>
      <c r="O199" s="108">
        <v>3205701</v>
      </c>
      <c r="P199" s="59">
        <v>180000</v>
      </c>
      <c r="Q199" s="166">
        <v>42194</v>
      </c>
    </row>
    <row r="200" spans="6:17" customFormat="1" ht="15.75" x14ac:dyDescent="0.25">
      <c r="F200" s="10"/>
      <c r="L200" s="321" t="s">
        <v>158</v>
      </c>
      <c r="M200" s="214">
        <v>72224.399999999994</v>
      </c>
      <c r="N200" s="44"/>
      <c r="O200" s="204">
        <v>3205702</v>
      </c>
      <c r="P200" s="61">
        <v>75000</v>
      </c>
      <c r="Q200" s="166">
        <v>42194</v>
      </c>
    </row>
    <row r="201" spans="6:17" customFormat="1" ht="15.75" x14ac:dyDescent="0.25">
      <c r="F201" s="10"/>
      <c r="L201" s="2" t="s">
        <v>159</v>
      </c>
      <c r="M201" s="214">
        <v>8762.4</v>
      </c>
      <c r="N201" s="41"/>
      <c r="O201" s="108">
        <v>3205705</v>
      </c>
      <c r="P201" s="59">
        <v>31530</v>
      </c>
      <c r="Q201" s="166">
        <v>42194</v>
      </c>
    </row>
    <row r="202" spans="6:17" customFormat="1" ht="15.75" x14ac:dyDescent="0.25">
      <c r="F202" s="10"/>
      <c r="L202" s="2" t="s">
        <v>160</v>
      </c>
      <c r="M202" s="214">
        <v>2490.8000000000002</v>
      </c>
      <c r="N202" s="162"/>
      <c r="O202" s="108">
        <v>3205704</v>
      </c>
      <c r="P202" s="59">
        <v>54000</v>
      </c>
      <c r="Q202" s="166">
        <v>42194</v>
      </c>
    </row>
    <row r="203" spans="6:17" customFormat="1" ht="15.75" x14ac:dyDescent="0.25">
      <c r="F203" s="10"/>
      <c r="L203" s="2" t="s">
        <v>161</v>
      </c>
      <c r="M203" s="214">
        <v>196770.33</v>
      </c>
      <c r="N203" s="302"/>
      <c r="O203" s="108">
        <v>2961210</v>
      </c>
      <c r="P203" s="64">
        <v>44705</v>
      </c>
      <c r="Q203" s="164">
        <v>42188</v>
      </c>
    </row>
    <row r="204" spans="6:17" customFormat="1" x14ac:dyDescent="0.25">
      <c r="F204" s="10"/>
      <c r="L204" s="2" t="s">
        <v>162</v>
      </c>
      <c r="M204" s="214">
        <v>207572.82</v>
      </c>
      <c r="N204" s="162"/>
      <c r="O204" s="161" t="s">
        <v>49</v>
      </c>
      <c r="P204" s="64">
        <v>5500</v>
      </c>
      <c r="Q204" s="164">
        <v>42193</v>
      </c>
    </row>
    <row r="205" spans="6:17" customFormat="1" x14ac:dyDescent="0.25">
      <c r="F205" s="10"/>
      <c r="L205" s="2" t="s">
        <v>163</v>
      </c>
      <c r="M205" s="214">
        <v>107072.8</v>
      </c>
      <c r="N205" s="162"/>
      <c r="O205" s="161">
        <v>3205710</v>
      </c>
      <c r="P205" s="64">
        <v>37971</v>
      </c>
      <c r="Q205" s="164">
        <v>42195</v>
      </c>
    </row>
    <row r="206" spans="6:17" customFormat="1" x14ac:dyDescent="0.25">
      <c r="F206" s="10"/>
      <c r="L206" s="321" t="s">
        <v>164</v>
      </c>
      <c r="M206" s="214">
        <v>753</v>
      </c>
      <c r="N206" s="170"/>
      <c r="O206" s="161">
        <v>3205706</v>
      </c>
      <c r="P206" s="64">
        <v>125000</v>
      </c>
      <c r="Q206" s="164">
        <v>42195</v>
      </c>
    </row>
    <row r="207" spans="6:17" customFormat="1" x14ac:dyDescent="0.25">
      <c r="F207" s="10"/>
      <c r="L207" s="2" t="s">
        <v>167</v>
      </c>
      <c r="M207" s="214">
        <v>42859</v>
      </c>
      <c r="N207" s="162"/>
      <c r="O207" s="161">
        <v>3205707</v>
      </c>
      <c r="P207" s="64">
        <v>65000</v>
      </c>
      <c r="Q207" s="164">
        <v>42195</v>
      </c>
    </row>
    <row r="208" spans="6:17" customFormat="1" ht="15.75" x14ac:dyDescent="0.25">
      <c r="F208" s="10"/>
      <c r="L208" s="2" t="s">
        <v>174</v>
      </c>
      <c r="M208" s="214">
        <v>29750.400000000001</v>
      </c>
      <c r="N208" s="41"/>
      <c r="O208" s="161">
        <v>3205732</v>
      </c>
      <c r="P208" s="64">
        <v>45000</v>
      </c>
      <c r="Q208" s="164">
        <v>42195</v>
      </c>
    </row>
    <row r="209" spans="6:17" customFormat="1" ht="15.75" x14ac:dyDescent="0.25">
      <c r="F209" s="10"/>
      <c r="L209" s="2" t="s">
        <v>168</v>
      </c>
      <c r="M209" s="214">
        <v>5556.4</v>
      </c>
      <c r="N209" s="41"/>
      <c r="O209" s="161">
        <v>3205708</v>
      </c>
      <c r="P209" s="64">
        <v>90000</v>
      </c>
      <c r="Q209" s="164">
        <v>42195</v>
      </c>
    </row>
    <row r="210" spans="6:17" customFormat="1" ht="18.75" x14ac:dyDescent="0.3">
      <c r="F210" s="10"/>
      <c r="L210" s="2" t="s">
        <v>175</v>
      </c>
      <c r="M210" s="215">
        <v>30802.35</v>
      </c>
      <c r="N210" s="163"/>
      <c r="O210" s="161">
        <v>3205709</v>
      </c>
      <c r="P210" s="44">
        <v>100000</v>
      </c>
      <c r="Q210" s="164">
        <v>42195</v>
      </c>
    </row>
    <row r="211" spans="6:17" customFormat="1" ht="15.75" x14ac:dyDescent="0.25">
      <c r="F211" s="10"/>
      <c r="L211" s="2" t="s">
        <v>169</v>
      </c>
      <c r="M211" s="214">
        <v>30621.9</v>
      </c>
      <c r="N211" s="41"/>
      <c r="O211" s="161" t="s">
        <v>49</v>
      </c>
      <c r="P211" s="59">
        <v>700</v>
      </c>
      <c r="Q211" s="166">
        <v>42194</v>
      </c>
    </row>
    <row r="212" spans="6:17" customFormat="1" ht="15.75" x14ac:dyDescent="0.25">
      <c r="F212" s="10"/>
      <c r="L212" s="321" t="s">
        <v>170</v>
      </c>
      <c r="M212" s="214">
        <v>50617.25</v>
      </c>
      <c r="N212" s="165"/>
      <c r="O212" s="161" t="s">
        <v>49</v>
      </c>
      <c r="P212" s="59">
        <v>862</v>
      </c>
      <c r="Q212" s="166">
        <v>42194</v>
      </c>
    </row>
    <row r="213" spans="6:17" customFormat="1" ht="15.75" x14ac:dyDescent="0.25">
      <c r="F213" s="10"/>
      <c r="L213" s="2" t="s">
        <v>176</v>
      </c>
      <c r="M213" s="214">
        <v>46709.62</v>
      </c>
      <c r="N213" s="165"/>
      <c r="O213" s="161">
        <v>3205714</v>
      </c>
      <c r="P213" s="59">
        <v>33404</v>
      </c>
      <c r="Q213" s="166">
        <v>42196</v>
      </c>
    </row>
    <row r="214" spans="6:17" customFormat="1" ht="15.75" x14ac:dyDescent="0.25">
      <c r="F214" s="10"/>
      <c r="L214" s="2" t="s">
        <v>171</v>
      </c>
      <c r="M214" s="214">
        <v>46844.1</v>
      </c>
      <c r="N214" s="41"/>
      <c r="O214" s="161">
        <v>3205711</v>
      </c>
      <c r="P214" s="59">
        <v>105000</v>
      </c>
      <c r="Q214" s="166">
        <v>42196</v>
      </c>
    </row>
    <row r="215" spans="6:17" customFormat="1" ht="15.75" x14ac:dyDescent="0.25">
      <c r="F215" s="10"/>
      <c r="L215" s="2" t="s">
        <v>194</v>
      </c>
      <c r="M215" s="349">
        <v>95870.81</v>
      </c>
      <c r="N215" s="162"/>
      <c r="O215" s="161">
        <v>3205712</v>
      </c>
      <c r="P215" s="59">
        <v>125000</v>
      </c>
      <c r="Q215" s="166">
        <v>42196</v>
      </c>
    </row>
    <row r="216" spans="6:17" customFormat="1" ht="15.75" x14ac:dyDescent="0.25">
      <c r="F216" s="10"/>
      <c r="L216" s="321" t="s">
        <v>177</v>
      </c>
      <c r="M216" s="214">
        <v>313068.63</v>
      </c>
      <c r="N216" s="162"/>
      <c r="O216" s="161">
        <v>3205713</v>
      </c>
      <c r="P216" s="59">
        <v>116000</v>
      </c>
      <c r="Q216" s="166">
        <v>42196</v>
      </c>
    </row>
    <row r="217" spans="6:17" customFormat="1" ht="15.75" x14ac:dyDescent="0.25">
      <c r="F217" s="10"/>
      <c r="L217" s="2" t="s">
        <v>178</v>
      </c>
      <c r="M217" s="214">
        <v>26709.4</v>
      </c>
      <c r="N217" s="41"/>
      <c r="O217" s="176">
        <v>3205715</v>
      </c>
      <c r="P217" s="59">
        <v>95000</v>
      </c>
      <c r="Q217" s="166">
        <v>42197</v>
      </c>
    </row>
    <row r="218" spans="6:17" customFormat="1" ht="15.75" x14ac:dyDescent="0.25">
      <c r="F218" s="10"/>
      <c r="L218" s="2" t="s">
        <v>179</v>
      </c>
      <c r="M218" s="214">
        <v>12028.8</v>
      </c>
      <c r="N218" s="41"/>
      <c r="O218" s="176">
        <v>3205716</v>
      </c>
      <c r="P218" s="64">
        <v>77000</v>
      </c>
      <c r="Q218" s="164">
        <v>42197</v>
      </c>
    </row>
    <row r="219" spans="6:17" customFormat="1" ht="15.75" x14ac:dyDescent="0.25">
      <c r="F219" s="10"/>
      <c r="L219" s="228" t="s">
        <v>180</v>
      </c>
      <c r="M219" s="215">
        <v>25956.62</v>
      </c>
      <c r="N219" s="44"/>
      <c r="O219" s="108">
        <v>3205720</v>
      </c>
      <c r="P219" s="64">
        <v>32542</v>
      </c>
      <c r="Q219" s="164">
        <v>42197</v>
      </c>
    </row>
    <row r="220" spans="6:17" customFormat="1" ht="15.75" x14ac:dyDescent="0.25">
      <c r="F220" s="10"/>
      <c r="L220" s="228"/>
      <c r="M220" s="215"/>
      <c r="N220" s="167"/>
      <c r="O220" s="108">
        <v>3205718</v>
      </c>
      <c r="P220" s="64">
        <v>117000</v>
      </c>
      <c r="Q220" s="166">
        <v>42197</v>
      </c>
    </row>
    <row r="221" spans="6:17" customFormat="1" ht="15.75" x14ac:dyDescent="0.25">
      <c r="F221" s="10"/>
      <c r="L221" s="228"/>
      <c r="M221" s="215"/>
      <c r="N221" s="165"/>
      <c r="O221" s="108">
        <v>3205719</v>
      </c>
      <c r="P221" s="64">
        <v>25000</v>
      </c>
      <c r="Q221" s="164">
        <v>42198</v>
      </c>
    </row>
    <row r="222" spans="6:17" customFormat="1" ht="15.75" x14ac:dyDescent="0.25">
      <c r="F222" s="10"/>
      <c r="L222" s="249"/>
      <c r="M222" s="359"/>
      <c r="N222" s="165"/>
      <c r="O222" s="108">
        <v>3205721</v>
      </c>
      <c r="P222" s="64">
        <v>100000</v>
      </c>
      <c r="Q222" s="164">
        <v>42198</v>
      </c>
    </row>
    <row r="223" spans="6:17" customFormat="1" ht="15.75" x14ac:dyDescent="0.25">
      <c r="F223" s="10"/>
      <c r="L223" s="249"/>
      <c r="M223" s="359"/>
      <c r="N223" s="165"/>
      <c r="O223" s="108">
        <v>3205722</v>
      </c>
      <c r="P223" s="64">
        <v>45000</v>
      </c>
      <c r="Q223" s="164">
        <v>42198</v>
      </c>
    </row>
    <row r="224" spans="6:17" customFormat="1" ht="15.75" x14ac:dyDescent="0.25">
      <c r="F224" s="10"/>
      <c r="L224" s="249"/>
      <c r="M224" s="359"/>
      <c r="N224" s="41"/>
      <c r="O224" s="108"/>
      <c r="P224" s="64"/>
      <c r="Q224" s="164"/>
    </row>
    <row r="225" spans="4:17" ht="16.5" thickBot="1" x14ac:dyDescent="0.3">
      <c r="L225" s="94"/>
      <c r="M225" s="49">
        <v>0</v>
      </c>
      <c r="N225" s="49"/>
      <c r="O225" s="50"/>
      <c r="P225" s="51">
        <v>0</v>
      </c>
      <c r="Q225" s="52"/>
    </row>
    <row r="226" spans="4:17" ht="16.5" thickTop="1" x14ac:dyDescent="0.25">
      <c r="L226" s="354"/>
      <c r="M226" s="84">
        <f>SUM(M194:M225)</f>
        <v>2049669.0000000002</v>
      </c>
      <c r="N226" s="85"/>
      <c r="O226" s="86"/>
      <c r="P226" s="84">
        <f>SUM(P194:P225)</f>
        <v>2049669</v>
      </c>
      <c r="Q226" s="36"/>
    </row>
    <row r="228" spans="4:17" ht="15.75" thickBot="1" x14ac:dyDescent="0.3"/>
    <row r="229" spans="4:17" ht="19.5" thickBot="1" x14ac:dyDescent="0.35">
      <c r="D229" s="378"/>
      <c r="E229" s="53" t="s">
        <v>24</v>
      </c>
      <c r="F229" s="53"/>
      <c r="G229" s="35"/>
      <c r="H229" s="315">
        <v>42219</v>
      </c>
      <c r="I229" s="36"/>
      <c r="L229" s="368"/>
      <c r="M229" s="53" t="s">
        <v>24</v>
      </c>
      <c r="N229" s="22"/>
      <c r="O229" s="35"/>
      <c r="P229" s="371">
        <v>42217</v>
      </c>
      <c r="Q229" s="36"/>
    </row>
    <row r="230" spans="4:17" ht="16.5" thickBot="1" x14ac:dyDescent="0.3">
      <c r="D230" s="38"/>
      <c r="E230" s="39"/>
      <c r="F230" s="39"/>
      <c r="G230" s="38"/>
      <c r="H230" s="39" t="s">
        <v>44</v>
      </c>
      <c r="I230" s="40"/>
      <c r="L230" s="38"/>
      <c r="M230" s="39"/>
      <c r="N230" s="37"/>
      <c r="O230" s="38"/>
      <c r="P230" s="39" t="s">
        <v>44</v>
      </c>
      <c r="Q230" s="40"/>
    </row>
    <row r="231" spans="4:17" ht="16.5" thickBot="1" x14ac:dyDescent="0.3">
      <c r="D231" s="93" t="s">
        <v>21</v>
      </c>
      <c r="E231" s="71" t="s">
        <v>16</v>
      </c>
      <c r="F231" s="71"/>
      <c r="G231" s="73" t="s">
        <v>22</v>
      </c>
      <c r="H231" s="71" t="s">
        <v>16</v>
      </c>
      <c r="I231" s="74"/>
      <c r="L231" s="93" t="s">
        <v>21</v>
      </c>
      <c r="M231" s="71" t="s">
        <v>16</v>
      </c>
      <c r="N231" s="72"/>
      <c r="O231" s="73" t="s">
        <v>22</v>
      </c>
      <c r="P231" s="71" t="s">
        <v>16</v>
      </c>
      <c r="Q231" s="74"/>
    </row>
    <row r="232" spans="4:17" ht="15.75" x14ac:dyDescent="0.25">
      <c r="D232" s="306" t="s">
        <v>250</v>
      </c>
      <c r="E232" s="138">
        <v>23985.52</v>
      </c>
      <c r="F232" s="138"/>
      <c r="G232" s="109">
        <v>3203906</v>
      </c>
      <c r="H232" s="69">
        <v>34640</v>
      </c>
      <c r="I232" s="301">
        <v>42206</v>
      </c>
      <c r="L232" s="306" t="s">
        <v>180</v>
      </c>
      <c r="M232" s="138">
        <v>178503.77</v>
      </c>
      <c r="N232" s="138"/>
      <c r="O232" s="109">
        <v>3205723</v>
      </c>
      <c r="P232" s="69">
        <v>34000</v>
      </c>
      <c r="Q232" s="301">
        <v>42198</v>
      </c>
    </row>
    <row r="233" spans="4:17" ht="15.75" x14ac:dyDescent="0.25">
      <c r="D233" s="228" t="s">
        <v>210</v>
      </c>
      <c r="E233" s="215">
        <v>51341.2</v>
      </c>
      <c r="F233" s="44"/>
      <c r="G233" s="108">
        <v>3203904</v>
      </c>
      <c r="H233" s="59">
        <v>66500</v>
      </c>
      <c r="I233" s="166">
        <v>42206</v>
      </c>
      <c r="L233" s="2" t="s">
        <v>195</v>
      </c>
      <c r="M233" s="349">
        <v>118437.6</v>
      </c>
      <c r="N233" s="44"/>
      <c r="O233" s="108">
        <v>3205724</v>
      </c>
      <c r="P233" s="59">
        <v>36279.5</v>
      </c>
      <c r="Q233" s="166">
        <v>42198</v>
      </c>
    </row>
    <row r="234" spans="4:17" ht="15.75" x14ac:dyDescent="0.25">
      <c r="D234" s="224" t="s">
        <v>211</v>
      </c>
      <c r="E234" s="219">
        <v>43338.32</v>
      </c>
      <c r="F234" s="44"/>
      <c r="G234" s="108" t="s">
        <v>247</v>
      </c>
      <c r="H234" s="59">
        <v>75000</v>
      </c>
      <c r="I234" s="166">
        <v>42206</v>
      </c>
      <c r="L234" s="2" t="s">
        <v>181</v>
      </c>
      <c r="M234" s="347">
        <v>72083.399999999994</v>
      </c>
      <c r="N234" s="44"/>
      <c r="O234" s="108">
        <v>3205725</v>
      </c>
      <c r="P234" s="59">
        <v>80000</v>
      </c>
      <c r="Q234" s="166">
        <v>42199</v>
      </c>
    </row>
    <row r="235" spans="4:17" ht="15.75" x14ac:dyDescent="0.25">
      <c r="D235" s="228" t="s">
        <v>212</v>
      </c>
      <c r="E235" s="215">
        <v>67336.95</v>
      </c>
      <c r="F235" s="133"/>
      <c r="G235" s="108" t="s">
        <v>49</v>
      </c>
      <c r="H235" s="59">
        <v>2675</v>
      </c>
      <c r="I235" s="166">
        <v>42206</v>
      </c>
      <c r="L235" s="2" t="s">
        <v>182</v>
      </c>
      <c r="M235" s="348">
        <v>2815.2</v>
      </c>
      <c r="N235" s="167"/>
      <c r="O235" s="108">
        <v>3205726</v>
      </c>
      <c r="P235" s="59">
        <v>60000</v>
      </c>
      <c r="Q235" s="166">
        <v>42199</v>
      </c>
    </row>
    <row r="236" spans="4:17" ht="15.75" x14ac:dyDescent="0.25">
      <c r="D236" s="224" t="s">
        <v>213</v>
      </c>
      <c r="E236" s="219">
        <v>30802.799999999999</v>
      </c>
      <c r="F236" s="44"/>
      <c r="G236" s="108" t="s">
        <v>45</v>
      </c>
      <c r="H236" s="59">
        <v>100000</v>
      </c>
      <c r="I236" s="166">
        <v>42207</v>
      </c>
      <c r="L236" s="199" t="s">
        <v>196</v>
      </c>
      <c r="M236" s="349">
        <v>134791.75</v>
      </c>
      <c r="N236" s="44"/>
      <c r="O236" s="108">
        <v>3205728</v>
      </c>
      <c r="P236" s="59">
        <v>31443.5</v>
      </c>
      <c r="Q236" s="166">
        <v>42199</v>
      </c>
    </row>
    <row r="237" spans="4:17" ht="15.75" x14ac:dyDescent="0.25">
      <c r="D237" s="224" t="s">
        <v>214</v>
      </c>
      <c r="E237" s="219">
        <v>180922.07</v>
      </c>
      <c r="F237" s="60"/>
      <c r="G237" s="108">
        <v>3203907</v>
      </c>
      <c r="H237" s="59">
        <v>65000</v>
      </c>
      <c r="I237" s="166">
        <v>42206</v>
      </c>
      <c r="L237" s="308" t="s">
        <v>197</v>
      </c>
      <c r="M237" s="350">
        <v>130271.7</v>
      </c>
      <c r="N237" s="60"/>
      <c r="O237" s="108">
        <v>3205727</v>
      </c>
      <c r="P237" s="59">
        <v>52500</v>
      </c>
      <c r="Q237" s="166">
        <v>42199</v>
      </c>
    </row>
    <row r="238" spans="4:17" ht="15.75" x14ac:dyDescent="0.25">
      <c r="D238" s="224" t="s">
        <v>215</v>
      </c>
      <c r="E238" s="219">
        <v>127823.4</v>
      </c>
      <c r="F238" s="44"/>
      <c r="G238" s="204">
        <v>3203909</v>
      </c>
      <c r="H238" s="61">
        <v>35725</v>
      </c>
      <c r="I238" s="166">
        <v>42207</v>
      </c>
      <c r="L238" s="2" t="s">
        <v>184</v>
      </c>
      <c r="M238" s="347">
        <v>21168</v>
      </c>
      <c r="N238" s="44"/>
      <c r="O238" s="204">
        <v>3205730</v>
      </c>
      <c r="P238" s="61">
        <v>45000</v>
      </c>
      <c r="Q238" s="166">
        <v>42200</v>
      </c>
    </row>
    <row r="239" spans="4:17" ht="15.75" x14ac:dyDescent="0.25">
      <c r="D239" s="224" t="s">
        <v>216</v>
      </c>
      <c r="E239" s="219">
        <v>39965</v>
      </c>
      <c r="F239" s="41"/>
      <c r="G239" s="108">
        <v>3203908</v>
      </c>
      <c r="H239" s="59">
        <v>27000</v>
      </c>
      <c r="I239" s="166">
        <v>42207</v>
      </c>
      <c r="L239" s="199" t="s">
        <v>198</v>
      </c>
      <c r="M239" s="349">
        <v>115648.3</v>
      </c>
      <c r="N239" s="41"/>
      <c r="O239" s="108">
        <v>3205731</v>
      </c>
      <c r="P239" s="59">
        <v>155000</v>
      </c>
      <c r="Q239" s="166">
        <v>42200</v>
      </c>
    </row>
    <row r="240" spans="4:17" ht="15.75" x14ac:dyDescent="0.25">
      <c r="D240" s="224" t="s">
        <v>217</v>
      </c>
      <c r="E240" s="219">
        <v>61493.3</v>
      </c>
      <c r="F240" s="64"/>
      <c r="G240" s="108" t="s">
        <v>49</v>
      </c>
      <c r="H240" s="59">
        <v>320</v>
      </c>
      <c r="I240" s="166">
        <v>42207</v>
      </c>
      <c r="L240" s="2" t="s">
        <v>185</v>
      </c>
      <c r="M240" s="348">
        <v>86851.199999999997</v>
      </c>
      <c r="N240" s="162"/>
      <c r="O240" s="108">
        <v>3205729</v>
      </c>
      <c r="P240" s="59">
        <v>79000</v>
      </c>
      <c r="Q240" s="166">
        <v>42200</v>
      </c>
    </row>
    <row r="241" spans="4:18" ht="15.75" x14ac:dyDescent="0.25">
      <c r="D241" s="224" t="s">
        <v>221</v>
      </c>
      <c r="E241" s="219">
        <v>1915.2</v>
      </c>
      <c r="F241" s="397"/>
      <c r="G241" s="108" t="s">
        <v>45</v>
      </c>
      <c r="H241" s="64">
        <v>30102.5</v>
      </c>
      <c r="I241" s="164">
        <v>42209</v>
      </c>
      <c r="J241" s="379">
        <v>42208</v>
      </c>
      <c r="L241" s="2" t="s">
        <v>199</v>
      </c>
      <c r="M241" s="349">
        <v>110248.65</v>
      </c>
      <c r="N241" s="302"/>
      <c r="O241" s="108">
        <v>3203881</v>
      </c>
      <c r="P241" s="64">
        <v>36377.5</v>
      </c>
      <c r="Q241" s="164">
        <v>42201</v>
      </c>
    </row>
    <row r="242" spans="4:18" ht="15.75" x14ac:dyDescent="0.25">
      <c r="D242" s="224" t="s">
        <v>222</v>
      </c>
      <c r="E242" s="219">
        <v>15116.6</v>
      </c>
      <c r="F242" s="64"/>
      <c r="G242" s="161" t="s">
        <v>45</v>
      </c>
      <c r="H242" s="64">
        <v>23500</v>
      </c>
      <c r="I242" s="164">
        <v>42207</v>
      </c>
      <c r="J242" s="379">
        <v>42208</v>
      </c>
      <c r="L242" s="351" t="s">
        <v>186</v>
      </c>
      <c r="M242" s="349">
        <v>31925.35</v>
      </c>
      <c r="N242" s="162"/>
      <c r="O242" s="161" t="s">
        <v>122</v>
      </c>
      <c r="P242" s="64">
        <v>24518.560000000001</v>
      </c>
      <c r="Q242" s="164">
        <v>42200</v>
      </c>
    </row>
    <row r="243" spans="4:18" ht="15.75" x14ac:dyDescent="0.25">
      <c r="D243" s="224" t="s">
        <v>223</v>
      </c>
      <c r="E243" s="219">
        <v>175039.8</v>
      </c>
      <c r="F243" s="64"/>
      <c r="G243" s="161" t="s">
        <v>45</v>
      </c>
      <c r="H243" s="64">
        <v>30606.5</v>
      </c>
      <c r="I243" s="164">
        <v>42207</v>
      </c>
      <c r="J243" s="379">
        <v>42208</v>
      </c>
      <c r="L243" s="308" t="s">
        <v>187</v>
      </c>
      <c r="M243" s="350">
        <v>57927.6</v>
      </c>
      <c r="N243" s="162"/>
      <c r="O243" s="161" t="s">
        <v>122</v>
      </c>
      <c r="P243" s="64">
        <v>13330.64</v>
      </c>
      <c r="Q243" s="164">
        <v>42200</v>
      </c>
    </row>
    <row r="244" spans="4:18" ht="15.75" x14ac:dyDescent="0.25">
      <c r="D244" s="224" t="s">
        <v>224</v>
      </c>
      <c r="E244" s="219">
        <v>214450.27</v>
      </c>
      <c r="F244" s="398"/>
      <c r="G244" s="161">
        <v>813265</v>
      </c>
      <c r="H244" s="64">
        <v>73759</v>
      </c>
      <c r="I244" s="164">
        <v>42206</v>
      </c>
      <c r="L244" s="2" t="s">
        <v>188</v>
      </c>
      <c r="M244" s="349">
        <v>126602.75</v>
      </c>
      <c r="N244" s="170"/>
      <c r="O244" s="161">
        <v>850890</v>
      </c>
      <c r="P244" s="64">
        <v>83624</v>
      </c>
      <c r="Q244" s="164">
        <v>42200</v>
      </c>
    </row>
    <row r="245" spans="4:18" ht="15.75" x14ac:dyDescent="0.25">
      <c r="D245" s="224" t="s">
        <v>225</v>
      </c>
      <c r="E245" s="219">
        <v>133461.4</v>
      </c>
      <c r="F245" s="64"/>
      <c r="G245" s="161">
        <v>813259</v>
      </c>
      <c r="H245" s="64">
        <v>45270.5</v>
      </c>
      <c r="I245" s="164">
        <v>42207</v>
      </c>
      <c r="L245" s="351" t="s">
        <v>189</v>
      </c>
      <c r="M245" s="349">
        <v>39163.5</v>
      </c>
      <c r="N245" s="162"/>
      <c r="O245" s="161">
        <v>850917</v>
      </c>
      <c r="P245" s="64">
        <v>69580</v>
      </c>
      <c r="Q245" s="164">
        <v>42200</v>
      </c>
    </row>
    <row r="246" spans="4:18" ht="15.75" x14ac:dyDescent="0.25">
      <c r="D246" s="224" t="s">
        <v>226</v>
      </c>
      <c r="E246" s="219">
        <v>1255.9000000000001</v>
      </c>
      <c r="F246" s="41"/>
      <c r="G246" s="161">
        <v>3203911</v>
      </c>
      <c r="H246" s="64">
        <v>40000</v>
      </c>
      <c r="I246" s="164">
        <v>42208</v>
      </c>
      <c r="L246" s="2" t="s">
        <v>190</v>
      </c>
      <c r="M246" s="349">
        <v>47368.9</v>
      </c>
      <c r="N246" s="41"/>
      <c r="O246" s="161">
        <v>3203885</v>
      </c>
      <c r="P246" s="64">
        <v>30330</v>
      </c>
      <c r="Q246" s="164">
        <v>42201</v>
      </c>
    </row>
    <row r="247" spans="4:18" ht="15.75" x14ac:dyDescent="0.25">
      <c r="D247" s="258" t="s">
        <v>227</v>
      </c>
      <c r="E247" s="253">
        <v>96983.3</v>
      </c>
      <c r="F247" s="41"/>
      <c r="G247" s="161">
        <v>3203910</v>
      </c>
      <c r="H247" s="64">
        <v>95000</v>
      </c>
      <c r="I247" s="164">
        <v>42208</v>
      </c>
      <c r="L247" s="2" t="s">
        <v>200</v>
      </c>
      <c r="M247" s="349">
        <v>35821.519999999997</v>
      </c>
      <c r="N247" s="41"/>
      <c r="O247" s="161">
        <v>3203884</v>
      </c>
      <c r="P247" s="64">
        <v>55000</v>
      </c>
      <c r="Q247" s="164">
        <v>42201</v>
      </c>
    </row>
    <row r="248" spans="4:18" ht="18.75" x14ac:dyDescent="0.3">
      <c r="D248" s="258" t="s">
        <v>228</v>
      </c>
      <c r="E248" s="253">
        <v>47524.94</v>
      </c>
      <c r="F248" s="175"/>
      <c r="G248" s="161">
        <v>3203912</v>
      </c>
      <c r="H248" s="44">
        <v>100000</v>
      </c>
      <c r="I248" s="164">
        <v>42208</v>
      </c>
      <c r="L248" s="2" t="s">
        <v>201</v>
      </c>
      <c r="M248" s="349">
        <v>64217.8</v>
      </c>
      <c r="N248" s="163"/>
      <c r="O248" s="161">
        <v>3203883</v>
      </c>
      <c r="P248" s="44">
        <v>110000</v>
      </c>
      <c r="Q248" s="164">
        <v>42201</v>
      </c>
    </row>
    <row r="249" spans="4:18" ht="15.75" x14ac:dyDescent="0.25">
      <c r="D249" s="258" t="s">
        <v>229</v>
      </c>
      <c r="E249" s="253">
        <v>30470.799999999999</v>
      </c>
      <c r="F249" s="41"/>
      <c r="G249" s="161">
        <v>3203914</v>
      </c>
      <c r="H249" s="59">
        <v>31000</v>
      </c>
      <c r="I249" s="166">
        <v>42208</v>
      </c>
      <c r="L249" s="2" t="s">
        <v>191</v>
      </c>
      <c r="M249" s="349">
        <v>4748.8</v>
      </c>
      <c r="N249" s="41"/>
      <c r="O249" s="161">
        <v>3203880</v>
      </c>
      <c r="P249" s="59">
        <v>125000</v>
      </c>
      <c r="Q249" s="166">
        <v>42201</v>
      </c>
    </row>
    <row r="250" spans="4:18" ht="15.75" x14ac:dyDescent="0.25">
      <c r="D250" s="270" t="s">
        <v>230</v>
      </c>
      <c r="E250" s="271">
        <v>1992.8</v>
      </c>
      <c r="F250" s="59"/>
      <c r="G250" s="161" t="s">
        <v>49</v>
      </c>
      <c r="H250" s="59">
        <v>3787.2</v>
      </c>
      <c r="I250" s="166">
        <v>42208</v>
      </c>
      <c r="L250" s="2" t="s">
        <v>192</v>
      </c>
      <c r="M250" s="349">
        <v>572.70000000000005</v>
      </c>
      <c r="N250" s="165"/>
      <c r="O250" s="161">
        <v>3203882</v>
      </c>
      <c r="P250" s="59">
        <v>20000</v>
      </c>
      <c r="Q250" s="166">
        <v>42201</v>
      </c>
    </row>
    <row r="251" spans="4:18" ht="15.75" x14ac:dyDescent="0.25">
      <c r="D251" s="249" t="s">
        <v>231</v>
      </c>
      <c r="E251" s="219">
        <v>588.6</v>
      </c>
      <c r="F251" s="59"/>
      <c r="G251" s="161" t="s">
        <v>49</v>
      </c>
      <c r="H251" s="59">
        <v>7263.8</v>
      </c>
      <c r="I251" s="166">
        <v>42207</v>
      </c>
      <c r="L251" s="2" t="s">
        <v>193</v>
      </c>
      <c r="M251" s="349">
        <v>9651.6</v>
      </c>
      <c r="N251" s="165"/>
      <c r="O251" s="161">
        <v>3203888</v>
      </c>
      <c r="P251" s="59">
        <v>132000</v>
      </c>
      <c r="Q251" s="166">
        <v>42202</v>
      </c>
    </row>
    <row r="252" spans="4:18" ht="15.75" x14ac:dyDescent="0.25">
      <c r="D252" s="356" t="s">
        <v>232</v>
      </c>
      <c r="E252" s="219">
        <v>42627.48</v>
      </c>
      <c r="F252" s="41"/>
      <c r="G252" s="161" t="s">
        <v>49</v>
      </c>
      <c r="H252" s="59">
        <v>20883.48</v>
      </c>
      <c r="I252" s="166">
        <v>42207</v>
      </c>
      <c r="L252" s="2" t="s">
        <v>206</v>
      </c>
      <c r="M252" s="347">
        <v>50886.400000000001</v>
      </c>
      <c r="N252" s="41"/>
      <c r="O252" s="161">
        <v>3203886</v>
      </c>
      <c r="P252" s="59">
        <v>145000</v>
      </c>
      <c r="Q252" s="166">
        <v>42202</v>
      </c>
    </row>
    <row r="253" spans="4:18" ht="15.75" x14ac:dyDescent="0.25">
      <c r="D253" s="357" t="s">
        <v>233</v>
      </c>
      <c r="E253" s="215">
        <v>153091.96</v>
      </c>
      <c r="F253" s="64"/>
      <c r="G253" s="161" t="s">
        <v>45</v>
      </c>
      <c r="H253" s="59">
        <v>55000</v>
      </c>
      <c r="I253" s="166">
        <v>42209</v>
      </c>
      <c r="L253" s="222" t="s">
        <v>207</v>
      </c>
      <c r="M253" s="214">
        <v>142058.13</v>
      </c>
      <c r="N253" s="162"/>
      <c r="O253" s="161">
        <v>3203887</v>
      </c>
      <c r="P253" s="59">
        <v>60000</v>
      </c>
      <c r="Q253" s="166">
        <v>42202</v>
      </c>
    </row>
    <row r="254" spans="4:18" ht="15.75" x14ac:dyDescent="0.25">
      <c r="D254" s="249" t="s">
        <v>237</v>
      </c>
      <c r="E254" s="215">
        <v>74907.899999999994</v>
      </c>
      <c r="F254" s="64"/>
      <c r="G254" s="161" t="s">
        <v>45</v>
      </c>
      <c r="H254" s="59">
        <v>90000</v>
      </c>
      <c r="I254" s="166">
        <v>42209</v>
      </c>
      <c r="L254" s="321" t="s">
        <v>202</v>
      </c>
      <c r="M254" s="349">
        <v>3348.8</v>
      </c>
      <c r="N254" s="162"/>
      <c r="O254" s="161">
        <v>3203889</v>
      </c>
      <c r="P254" s="59">
        <v>46372</v>
      </c>
      <c r="Q254" s="166">
        <v>42202</v>
      </c>
    </row>
    <row r="255" spans="4:18" ht="15.75" x14ac:dyDescent="0.25">
      <c r="D255" s="357" t="s">
        <v>234</v>
      </c>
      <c r="E255" s="215">
        <v>73492.399999999994</v>
      </c>
      <c r="F255" s="41"/>
      <c r="G255" s="176" t="s">
        <v>45</v>
      </c>
      <c r="H255" s="59">
        <v>80000</v>
      </c>
      <c r="I255" s="166">
        <v>42209</v>
      </c>
      <c r="L255" s="2" t="s">
        <v>203</v>
      </c>
      <c r="M255" s="349">
        <v>188088.63</v>
      </c>
      <c r="N255" s="41"/>
      <c r="O255" s="176" t="s">
        <v>122</v>
      </c>
      <c r="P255" s="59">
        <v>15279.16</v>
      </c>
      <c r="Q255" s="166">
        <v>42193</v>
      </c>
      <c r="R255" s="129">
        <v>42202</v>
      </c>
    </row>
    <row r="256" spans="4:18" ht="15.75" x14ac:dyDescent="0.25">
      <c r="D256" s="258" t="s">
        <v>235</v>
      </c>
      <c r="E256" s="219">
        <v>78093.7</v>
      </c>
      <c r="F256" s="41"/>
      <c r="G256" s="176">
        <v>3203918</v>
      </c>
      <c r="H256" s="64">
        <v>24000</v>
      </c>
      <c r="I256" s="164">
        <v>42209</v>
      </c>
      <c r="L256" s="2" t="s">
        <v>205</v>
      </c>
      <c r="M256" s="347">
        <v>48743.4</v>
      </c>
      <c r="N256" s="41"/>
      <c r="O256" s="176" t="s">
        <v>122</v>
      </c>
      <c r="P256" s="64">
        <v>4150.8</v>
      </c>
      <c r="Q256" s="164">
        <v>42193</v>
      </c>
      <c r="R256" s="129">
        <v>42202</v>
      </c>
    </row>
    <row r="257" spans="4:17" ht="15.75" x14ac:dyDescent="0.25">
      <c r="D257" s="258" t="s">
        <v>236</v>
      </c>
      <c r="E257" s="219">
        <v>55926.5</v>
      </c>
      <c r="F257" s="44"/>
      <c r="G257" s="108" t="s">
        <v>248</v>
      </c>
      <c r="H257" s="64">
        <v>113000</v>
      </c>
      <c r="I257" s="164">
        <v>42209</v>
      </c>
      <c r="L257" s="352" t="s">
        <v>204</v>
      </c>
      <c r="M257" s="353">
        <v>147246.44</v>
      </c>
      <c r="N257" s="44"/>
      <c r="O257" s="108">
        <v>3203890</v>
      </c>
      <c r="P257" s="64">
        <v>75000</v>
      </c>
      <c r="Q257" s="164">
        <v>42203</v>
      </c>
    </row>
    <row r="258" spans="4:17" ht="15.75" x14ac:dyDescent="0.25">
      <c r="D258" s="258" t="s">
        <v>239</v>
      </c>
      <c r="E258" s="219">
        <v>218239.32</v>
      </c>
      <c r="F258" s="133"/>
      <c r="G258" s="108">
        <v>3203916</v>
      </c>
      <c r="H258" s="64">
        <v>35120</v>
      </c>
      <c r="I258" s="166">
        <v>42209</v>
      </c>
      <c r="L258" s="224" t="s">
        <v>218</v>
      </c>
      <c r="M258" s="219">
        <v>159</v>
      </c>
      <c r="N258" s="167"/>
      <c r="O258" s="108">
        <v>3203891</v>
      </c>
      <c r="P258" s="64">
        <v>105000</v>
      </c>
      <c r="Q258" s="166">
        <v>42203</v>
      </c>
    </row>
    <row r="259" spans="4:17" ht="15.75" x14ac:dyDescent="0.25">
      <c r="D259" s="228" t="s">
        <v>240</v>
      </c>
      <c r="E259" s="215">
        <v>24788.67</v>
      </c>
      <c r="F259" s="133" t="s">
        <v>53</v>
      </c>
      <c r="G259" s="108" t="s">
        <v>49</v>
      </c>
      <c r="H259" s="64">
        <v>8980</v>
      </c>
      <c r="I259" s="164">
        <v>42209</v>
      </c>
      <c r="L259" s="308" t="s">
        <v>219</v>
      </c>
      <c r="M259" s="219">
        <v>670.8</v>
      </c>
      <c r="N259" s="165"/>
      <c r="O259" s="108">
        <v>3203893</v>
      </c>
      <c r="P259" s="64">
        <v>42462.5</v>
      </c>
      <c r="Q259" s="164">
        <v>42203</v>
      </c>
    </row>
    <row r="260" spans="4:17" ht="15.75" x14ac:dyDescent="0.25">
      <c r="D260" s="249"/>
      <c r="E260" s="359"/>
      <c r="F260" s="59"/>
      <c r="G260" s="108" t="s">
        <v>49</v>
      </c>
      <c r="H260" s="64">
        <v>740</v>
      </c>
      <c r="I260" s="164">
        <v>42208</v>
      </c>
      <c r="L260" s="309" t="s">
        <v>208</v>
      </c>
      <c r="M260" s="214">
        <v>2447.3000000000002</v>
      </c>
      <c r="N260" s="165"/>
      <c r="O260" s="108">
        <v>3203892</v>
      </c>
      <c r="P260" s="64">
        <v>84000</v>
      </c>
      <c r="Q260" s="164">
        <v>42203</v>
      </c>
    </row>
    <row r="261" spans="4:17" ht="15.75" x14ac:dyDescent="0.25">
      <c r="D261" s="249"/>
      <c r="E261" s="359"/>
      <c r="F261" s="59"/>
      <c r="G261" s="108">
        <v>3203917</v>
      </c>
      <c r="H261" s="64">
        <v>40000</v>
      </c>
      <c r="I261" s="164">
        <v>42210</v>
      </c>
      <c r="L261" s="224" t="s">
        <v>220</v>
      </c>
      <c r="M261" s="219">
        <v>2581.8000000000002</v>
      </c>
      <c r="N261" s="165"/>
      <c r="O261" s="108" t="s">
        <v>122</v>
      </c>
      <c r="P261" s="64">
        <v>5536.44</v>
      </c>
      <c r="Q261" s="164">
        <v>42195</v>
      </c>
    </row>
    <row r="262" spans="4:17" ht="15.75" x14ac:dyDescent="0.25">
      <c r="D262" s="249"/>
      <c r="E262" s="359"/>
      <c r="F262" s="41"/>
      <c r="G262" s="108" t="s">
        <v>249</v>
      </c>
      <c r="H262" s="64">
        <v>140000</v>
      </c>
      <c r="I262" s="164">
        <v>42210</v>
      </c>
      <c r="L262" s="249" t="s">
        <v>209</v>
      </c>
      <c r="M262" s="359">
        <v>152453.04999999999</v>
      </c>
      <c r="N262" s="41" t="s">
        <v>29</v>
      </c>
      <c r="O262" s="108" t="s">
        <v>122</v>
      </c>
      <c r="P262" s="64">
        <v>3244.5</v>
      </c>
      <c r="Q262" s="164">
        <v>42202</v>
      </c>
    </row>
    <row r="263" spans="4:17" ht="15.75" x14ac:dyDescent="0.25">
      <c r="D263" s="249"/>
      <c r="E263" s="274"/>
      <c r="F263" s="64"/>
      <c r="G263" s="108">
        <v>3203922</v>
      </c>
      <c r="H263" s="64">
        <v>38642.5</v>
      </c>
      <c r="I263" s="164">
        <v>42210</v>
      </c>
      <c r="L263" s="249"/>
      <c r="M263" s="274"/>
      <c r="N263" s="162"/>
      <c r="O263" s="108" t="s">
        <v>122</v>
      </c>
      <c r="P263" s="64">
        <v>22494.74</v>
      </c>
      <c r="Q263" s="164">
        <v>42201</v>
      </c>
    </row>
    <row r="264" spans="4:17" ht="16.5" thickBot="1" x14ac:dyDescent="0.3">
      <c r="D264" s="369"/>
      <c r="E264" s="370"/>
      <c r="F264" s="64"/>
      <c r="G264" s="108">
        <v>3203920</v>
      </c>
      <c r="H264" s="64">
        <v>113000</v>
      </c>
      <c r="I264" s="164">
        <v>42210</v>
      </c>
      <c r="L264" s="369"/>
      <c r="M264" s="370"/>
      <c r="N264" s="162"/>
      <c r="O264" s="108" t="s">
        <v>122</v>
      </c>
      <c r="P264" s="64">
        <v>704</v>
      </c>
      <c r="Q264" s="164">
        <v>42201</v>
      </c>
    </row>
    <row r="265" spans="4:17" ht="16.5" thickTop="1" x14ac:dyDescent="0.25">
      <c r="D265" s="2"/>
      <c r="E265" s="214"/>
      <c r="F265" s="59"/>
      <c r="G265" s="108" t="s">
        <v>49</v>
      </c>
      <c r="H265" s="64">
        <v>12380.82</v>
      </c>
      <c r="I265" s="164">
        <v>42209</v>
      </c>
      <c r="L265" s="2"/>
      <c r="M265" s="214"/>
      <c r="N265" s="165"/>
      <c r="O265" s="108" t="s">
        <v>122</v>
      </c>
      <c r="P265" s="64">
        <v>4450</v>
      </c>
      <c r="Q265" s="164">
        <v>42202</v>
      </c>
    </row>
    <row r="266" spans="4:17" ht="15.75" x14ac:dyDescent="0.25">
      <c r="D266" s="2"/>
      <c r="E266" s="214"/>
      <c r="F266" s="64"/>
      <c r="G266" s="108" t="s">
        <v>49</v>
      </c>
      <c r="H266" s="64">
        <v>1754.8</v>
      </c>
      <c r="I266" s="164">
        <v>42210</v>
      </c>
      <c r="L266" s="2"/>
      <c r="M266" s="214"/>
      <c r="N266" s="162"/>
      <c r="O266" s="108">
        <v>3203894</v>
      </c>
      <c r="P266" s="64">
        <v>95000</v>
      </c>
      <c r="Q266" s="164">
        <v>42204</v>
      </c>
    </row>
    <row r="267" spans="4:17" ht="15.75" x14ac:dyDescent="0.25">
      <c r="D267" s="222"/>
      <c r="E267" s="214"/>
      <c r="F267" s="134"/>
      <c r="G267" s="108">
        <v>3203921</v>
      </c>
      <c r="H267" s="64">
        <v>85000</v>
      </c>
      <c r="I267" s="164">
        <v>42211</v>
      </c>
      <c r="L267" s="222"/>
      <c r="M267" s="214"/>
      <c r="N267" s="14"/>
      <c r="O267" s="108">
        <v>3203895</v>
      </c>
      <c r="P267" s="64">
        <v>62000</v>
      </c>
      <c r="Q267" s="164">
        <v>42204</v>
      </c>
    </row>
    <row r="268" spans="4:17" ht="18.75" x14ac:dyDescent="0.3">
      <c r="D268" s="228"/>
      <c r="E268" s="175"/>
      <c r="F268" s="175"/>
      <c r="G268" s="108">
        <v>3203923</v>
      </c>
      <c r="H268" s="44">
        <v>50000</v>
      </c>
      <c r="I268" s="164">
        <v>42211</v>
      </c>
      <c r="L268" s="228"/>
      <c r="M268" s="175"/>
      <c r="N268" s="163"/>
      <c r="O268" s="108">
        <v>3203898</v>
      </c>
      <c r="P268" s="44">
        <v>41826</v>
      </c>
      <c r="Q268" s="164">
        <v>42204</v>
      </c>
    </row>
    <row r="269" spans="4:17" ht="15.75" x14ac:dyDescent="0.25">
      <c r="D269" s="108"/>
      <c r="E269" s="133"/>
      <c r="F269" s="133"/>
      <c r="G269" s="108">
        <v>3203924</v>
      </c>
      <c r="H269" s="59">
        <v>64500</v>
      </c>
      <c r="I269" s="166">
        <v>42211</v>
      </c>
      <c r="L269" s="108"/>
      <c r="M269" s="133"/>
      <c r="N269" s="167"/>
      <c r="O269" s="108">
        <v>3203896</v>
      </c>
      <c r="P269" s="59">
        <v>42000</v>
      </c>
      <c r="Q269" s="166">
        <v>42204</v>
      </c>
    </row>
    <row r="270" spans="4:17" ht="16.5" thickBot="1" x14ac:dyDescent="0.3">
      <c r="D270" s="102"/>
      <c r="E270" s="133"/>
      <c r="F270" s="59"/>
      <c r="G270" s="108">
        <v>3203925</v>
      </c>
      <c r="H270" s="59">
        <v>40532</v>
      </c>
      <c r="I270" s="166">
        <v>42211</v>
      </c>
      <c r="L270" s="94"/>
      <c r="M270" s="49">
        <v>0</v>
      </c>
      <c r="N270" s="49"/>
      <c r="O270" s="50"/>
      <c r="P270" s="51">
        <v>0</v>
      </c>
      <c r="Q270" s="52"/>
    </row>
    <row r="271" spans="4:17" ht="16.5" thickTop="1" x14ac:dyDescent="0.25">
      <c r="D271" s="43"/>
      <c r="E271" s="44"/>
      <c r="F271" s="44"/>
      <c r="G271" s="176">
        <v>813243</v>
      </c>
      <c r="H271" s="59">
        <v>63548.5</v>
      </c>
      <c r="I271" s="166">
        <v>42211</v>
      </c>
      <c r="L271" s="368"/>
      <c r="M271" s="84">
        <f>SUM(M232:M270)</f>
        <v>2127503.8400000003</v>
      </c>
      <c r="N271" s="85"/>
      <c r="O271" s="86"/>
      <c r="P271" s="84">
        <f>SUM(P232:P270)</f>
        <v>2127503.84</v>
      </c>
      <c r="Q271" s="36"/>
    </row>
    <row r="272" spans="4:17" ht="15.75" x14ac:dyDescent="0.25">
      <c r="D272" s="43"/>
      <c r="E272" s="44"/>
      <c r="F272" s="44"/>
      <c r="G272" s="176">
        <v>3203929</v>
      </c>
      <c r="H272" s="59">
        <v>70000</v>
      </c>
      <c r="I272" s="166">
        <v>42212</v>
      </c>
    </row>
    <row r="273" spans="4:9" customFormat="1" ht="15.75" x14ac:dyDescent="0.25">
      <c r="D273" s="43"/>
      <c r="E273" s="44"/>
      <c r="F273" s="44"/>
      <c r="G273" s="108">
        <v>3203926</v>
      </c>
      <c r="H273" s="59">
        <v>32744.5</v>
      </c>
      <c r="I273" s="166">
        <v>42212</v>
      </c>
    </row>
    <row r="274" spans="4:9" customFormat="1" ht="16.5" thickBot="1" x14ac:dyDescent="0.3">
      <c r="D274" s="94"/>
      <c r="E274" s="49">
        <v>0</v>
      </c>
      <c r="F274" s="49"/>
      <c r="G274" s="50"/>
      <c r="H274" s="51">
        <v>0</v>
      </c>
      <c r="I274" s="52"/>
    </row>
    <row r="275" spans="4:9" customFormat="1" ht="16.5" thickTop="1" x14ac:dyDescent="0.25">
      <c r="D275" s="378"/>
      <c r="E275" s="84">
        <f>SUM(E232:E274)</f>
        <v>2066976.0999999996</v>
      </c>
      <c r="F275" s="84"/>
      <c r="G275" s="86"/>
      <c r="H275" s="84">
        <f>SUM(H232:H274)</f>
        <v>2066976.1</v>
      </c>
      <c r="I275" s="36"/>
    </row>
  </sheetData>
  <sortState ref="L252:M261">
    <sortCondition ref="L252:L261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A234"/>
  <sheetViews>
    <sheetView topLeftCell="A118" workbookViewId="0">
      <selection activeCell="D132" sqref="D132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1" max="11" width="9.85546875" bestFit="1" customWidth="1"/>
    <col min="12" max="12" width="16.42578125" customWidth="1"/>
    <col min="13" max="13" width="8.7109375" bestFit="1" customWidth="1"/>
    <col min="14" max="14" width="10" bestFit="1" customWidth="1"/>
    <col min="15" max="15" width="15.5703125" bestFit="1" customWidth="1"/>
    <col min="16" max="16" width="10.42578125" bestFit="1" customWidth="1"/>
    <col min="21" max="21" width="18.28515625" style="10" customWidth="1"/>
    <col min="24" max="24" width="17.42578125" bestFit="1" customWidth="1"/>
  </cols>
  <sheetData>
    <row r="1" spans="2:26" ht="19.5" thickBot="1" x14ac:dyDescent="0.35">
      <c r="D1" s="212" t="s">
        <v>252</v>
      </c>
      <c r="J1"/>
      <c r="K1" s="387"/>
      <c r="L1" s="53" t="s">
        <v>24</v>
      </c>
      <c r="M1" s="22"/>
      <c r="N1" s="35"/>
      <c r="O1" s="371">
        <v>42228</v>
      </c>
      <c r="P1" s="36"/>
      <c r="T1" s="408"/>
      <c r="U1" s="53" t="s">
        <v>24</v>
      </c>
      <c r="V1" s="22"/>
      <c r="W1" s="35"/>
      <c r="X1" s="410">
        <v>42243</v>
      </c>
      <c r="Y1" s="36"/>
    </row>
    <row r="2" spans="2:26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38"/>
      <c r="L2" s="39"/>
      <c r="M2" s="37"/>
      <c r="N2" s="38"/>
      <c r="O2" s="39" t="s">
        <v>44</v>
      </c>
      <c r="P2" s="40"/>
      <c r="T2" s="38"/>
      <c r="U2" s="39"/>
      <c r="V2" s="37"/>
      <c r="W2" s="38"/>
      <c r="X2" s="39" t="s">
        <v>44</v>
      </c>
      <c r="Y2" s="40"/>
    </row>
    <row r="3" spans="2:26" ht="16.5" thickBot="1" x14ac:dyDescent="0.3">
      <c r="B3" s="1">
        <v>42217</v>
      </c>
      <c r="C3" s="2" t="s">
        <v>253</v>
      </c>
      <c r="D3" s="214">
        <v>21470.400000000001</v>
      </c>
      <c r="E3" s="4">
        <v>42228</v>
      </c>
      <c r="F3" s="214">
        <v>21470.400000000001</v>
      </c>
      <c r="G3" s="134">
        <f t="shared" ref="G3:G30" si="0">D3-F3</f>
        <v>0</v>
      </c>
      <c r="H3" s="7"/>
      <c r="J3"/>
      <c r="K3" s="93" t="s">
        <v>21</v>
      </c>
      <c r="L3" s="71" t="s">
        <v>16</v>
      </c>
      <c r="M3" s="72"/>
      <c r="N3" s="73" t="s">
        <v>22</v>
      </c>
      <c r="O3" s="71" t="s">
        <v>16</v>
      </c>
      <c r="P3" s="74"/>
      <c r="T3" s="93" t="s">
        <v>21</v>
      </c>
      <c r="U3" s="71" t="s">
        <v>16</v>
      </c>
      <c r="V3" s="72"/>
      <c r="W3" s="73" t="s">
        <v>22</v>
      </c>
      <c r="X3" s="71" t="s">
        <v>16</v>
      </c>
      <c r="Y3" s="74"/>
    </row>
    <row r="4" spans="2:26" ht="15.75" x14ac:dyDescent="0.25">
      <c r="B4" s="1">
        <v>42217</v>
      </c>
      <c r="C4" s="2" t="s">
        <v>254</v>
      </c>
      <c r="D4" s="214">
        <v>3845.8</v>
      </c>
      <c r="E4" s="4">
        <v>42228</v>
      </c>
      <c r="F4" s="214">
        <v>3845.8</v>
      </c>
      <c r="G4" s="134">
        <f t="shared" si="0"/>
        <v>0</v>
      </c>
      <c r="H4" s="7"/>
      <c r="J4"/>
      <c r="K4" s="306" t="s">
        <v>240</v>
      </c>
      <c r="L4" s="138">
        <v>212838.08</v>
      </c>
      <c r="M4" s="138"/>
      <c r="N4" s="109">
        <v>3203897</v>
      </c>
      <c r="O4" s="69">
        <v>80000</v>
      </c>
      <c r="P4" s="301">
        <v>42205</v>
      </c>
      <c r="T4" s="306" t="s">
        <v>336</v>
      </c>
      <c r="U4" s="138">
        <v>39554.400000000001</v>
      </c>
      <c r="V4" s="138"/>
      <c r="W4" s="109" t="s">
        <v>286</v>
      </c>
      <c r="X4" s="69">
        <v>14887</v>
      </c>
      <c r="Y4" s="301">
        <v>42228</v>
      </c>
      <c r="Z4" s="129">
        <v>42227</v>
      </c>
    </row>
    <row r="5" spans="2:26" ht="15.75" x14ac:dyDescent="0.25">
      <c r="B5" s="1">
        <v>42217</v>
      </c>
      <c r="C5" s="2" t="s">
        <v>255</v>
      </c>
      <c r="D5" s="214">
        <v>61174.3</v>
      </c>
      <c r="E5" s="4">
        <v>42228</v>
      </c>
      <c r="F5" s="214">
        <v>61174.3</v>
      </c>
      <c r="G5" s="134">
        <f t="shared" si="0"/>
        <v>0</v>
      </c>
      <c r="H5" s="7"/>
      <c r="J5"/>
      <c r="K5" s="258" t="s">
        <v>241</v>
      </c>
      <c r="L5" s="219">
        <v>10902.6</v>
      </c>
      <c r="M5" s="44"/>
      <c r="N5" s="108">
        <v>3203900</v>
      </c>
      <c r="O5" s="59">
        <v>100000</v>
      </c>
      <c r="P5" s="166">
        <v>42205</v>
      </c>
      <c r="T5" s="258" t="s">
        <v>337</v>
      </c>
      <c r="U5" s="418">
        <v>227383.47</v>
      </c>
      <c r="V5" s="44"/>
      <c r="W5" s="108">
        <v>3214418</v>
      </c>
      <c r="X5" s="59">
        <v>75000</v>
      </c>
      <c r="Y5" s="166">
        <v>42227</v>
      </c>
    </row>
    <row r="6" spans="2:26" ht="15.75" x14ac:dyDescent="0.25">
      <c r="B6" s="1">
        <v>42217</v>
      </c>
      <c r="C6" s="2" t="s">
        <v>256</v>
      </c>
      <c r="D6" s="214">
        <v>3657.1</v>
      </c>
      <c r="E6" s="4">
        <v>42228</v>
      </c>
      <c r="F6" s="214">
        <v>3657.1</v>
      </c>
      <c r="G6" s="134">
        <f t="shared" si="0"/>
        <v>0</v>
      </c>
      <c r="H6" s="18"/>
      <c r="J6"/>
      <c r="K6" s="258" t="s">
        <v>242</v>
      </c>
      <c r="L6" s="219">
        <v>8274.5</v>
      </c>
      <c r="M6" s="44"/>
      <c r="N6" s="108">
        <v>3203901</v>
      </c>
      <c r="O6" s="59">
        <v>31007.5</v>
      </c>
      <c r="P6" s="166">
        <v>42205</v>
      </c>
      <c r="T6" s="258" t="s">
        <v>338</v>
      </c>
      <c r="U6" s="418">
        <v>16961</v>
      </c>
      <c r="V6" s="44"/>
      <c r="W6" s="108">
        <v>3214417</v>
      </c>
      <c r="X6" s="59">
        <v>50000</v>
      </c>
      <c r="Y6" s="166">
        <v>42227</v>
      </c>
    </row>
    <row r="7" spans="2:26" ht="15.75" x14ac:dyDescent="0.25">
      <c r="B7" s="1">
        <v>42217</v>
      </c>
      <c r="C7" s="2" t="s">
        <v>257</v>
      </c>
      <c r="D7" s="214">
        <v>269421.59999999998</v>
      </c>
      <c r="E7" s="4">
        <v>42228</v>
      </c>
      <c r="F7" s="214">
        <v>269421.59999999998</v>
      </c>
      <c r="G7" s="134">
        <f t="shared" si="0"/>
        <v>0</v>
      </c>
      <c r="H7" s="18"/>
      <c r="J7"/>
      <c r="K7" s="375" t="s">
        <v>243</v>
      </c>
      <c r="L7" s="374">
        <v>127350</v>
      </c>
      <c r="M7" s="167"/>
      <c r="N7" s="108">
        <v>3203899</v>
      </c>
      <c r="O7" s="59">
        <v>61000</v>
      </c>
      <c r="P7" s="166">
        <v>42205</v>
      </c>
      <c r="T7" s="407" t="s">
        <v>308</v>
      </c>
      <c r="U7" s="419">
        <v>268145</v>
      </c>
      <c r="V7" s="167"/>
      <c r="W7" s="108">
        <v>3214423</v>
      </c>
      <c r="X7" s="59">
        <v>81000</v>
      </c>
      <c r="Y7" s="166">
        <v>42227</v>
      </c>
    </row>
    <row r="8" spans="2:26" ht="15.75" x14ac:dyDescent="0.25">
      <c r="B8" s="1">
        <v>42217</v>
      </c>
      <c r="C8" s="2" t="s">
        <v>258</v>
      </c>
      <c r="D8" s="214">
        <v>64469.4</v>
      </c>
      <c r="E8" s="4">
        <v>42228</v>
      </c>
      <c r="F8" s="214">
        <v>64469.4</v>
      </c>
      <c r="G8" s="134">
        <f t="shared" si="0"/>
        <v>0</v>
      </c>
      <c r="H8" s="18"/>
      <c r="J8"/>
      <c r="K8" s="249" t="s">
        <v>244</v>
      </c>
      <c r="L8" s="359">
        <v>86807.6</v>
      </c>
      <c r="M8" s="44"/>
      <c r="N8" s="108">
        <v>3203927</v>
      </c>
      <c r="O8" s="59">
        <v>55000</v>
      </c>
      <c r="P8" s="166">
        <v>42212</v>
      </c>
      <c r="T8" s="2" t="s">
        <v>309</v>
      </c>
      <c r="U8" s="326">
        <v>67241.600000000006</v>
      </c>
      <c r="V8" s="44"/>
      <c r="W8" s="108" t="s">
        <v>122</v>
      </c>
      <c r="X8" s="59">
        <v>3385.38</v>
      </c>
      <c r="Y8" s="166">
        <v>42223</v>
      </c>
    </row>
    <row r="9" spans="2:26" ht="15.75" x14ac:dyDescent="0.25">
      <c r="B9" s="1">
        <v>42218</v>
      </c>
      <c r="C9" s="2" t="s">
        <v>259</v>
      </c>
      <c r="D9" s="214">
        <v>1469.2</v>
      </c>
      <c r="E9" s="4">
        <v>42228</v>
      </c>
      <c r="F9" s="214">
        <v>1469.2</v>
      </c>
      <c r="G9" s="134">
        <f t="shared" si="0"/>
        <v>0</v>
      </c>
      <c r="H9" s="7"/>
      <c r="J9"/>
      <c r="K9" s="258" t="s">
        <v>246</v>
      </c>
      <c r="L9" s="253">
        <v>14672</v>
      </c>
      <c r="M9" s="60"/>
      <c r="N9" s="108">
        <v>3203928</v>
      </c>
      <c r="O9" s="59">
        <v>80000</v>
      </c>
      <c r="P9" s="166">
        <v>42212</v>
      </c>
      <c r="T9" s="2" t="s">
        <v>310</v>
      </c>
      <c r="U9" s="326">
        <v>36200.199999999997</v>
      </c>
      <c r="V9" s="60"/>
      <c r="W9" s="108" t="s">
        <v>122</v>
      </c>
      <c r="X9" s="59">
        <v>5161.3</v>
      </c>
      <c r="Y9" s="166">
        <v>42227</v>
      </c>
    </row>
    <row r="10" spans="2:26" ht="15.75" x14ac:dyDescent="0.25">
      <c r="B10" s="1">
        <v>42218</v>
      </c>
      <c r="C10" s="2" t="s">
        <v>260</v>
      </c>
      <c r="D10" s="214">
        <v>1372.8</v>
      </c>
      <c r="E10" s="4">
        <v>42228</v>
      </c>
      <c r="F10" s="214">
        <v>1372.8</v>
      </c>
      <c r="G10" s="134">
        <f t="shared" si="0"/>
        <v>0</v>
      </c>
      <c r="H10" s="7"/>
      <c r="J10"/>
      <c r="K10" s="2" t="s">
        <v>253</v>
      </c>
      <c r="L10" s="214">
        <v>21470.400000000001</v>
      </c>
      <c r="M10" s="44"/>
      <c r="N10" s="204">
        <v>3214375</v>
      </c>
      <c r="O10" s="61">
        <v>80000</v>
      </c>
      <c r="P10" s="166">
        <v>42213</v>
      </c>
      <c r="T10" s="2" t="s">
        <v>311</v>
      </c>
      <c r="U10" s="326">
        <v>114174.5</v>
      </c>
      <c r="V10" s="44"/>
      <c r="W10" s="204" t="s">
        <v>286</v>
      </c>
      <c r="X10" s="61">
        <v>110000</v>
      </c>
      <c r="Y10" s="166">
        <v>42228</v>
      </c>
    </row>
    <row r="11" spans="2:26" ht="15.75" x14ac:dyDescent="0.25">
      <c r="B11" s="1">
        <v>42218</v>
      </c>
      <c r="C11" s="2" t="s">
        <v>261</v>
      </c>
      <c r="D11" s="214">
        <v>208185.62</v>
      </c>
      <c r="E11" s="4">
        <v>42228</v>
      </c>
      <c r="F11" s="214">
        <v>208185.62</v>
      </c>
      <c r="G11" s="134">
        <f t="shared" si="0"/>
        <v>0</v>
      </c>
      <c r="H11" s="7"/>
      <c r="J11"/>
      <c r="K11" s="2" t="s">
        <v>254</v>
      </c>
      <c r="L11" s="214">
        <v>3845.8</v>
      </c>
      <c r="M11" s="41"/>
      <c r="N11" s="108">
        <v>3214377</v>
      </c>
      <c r="O11" s="59">
        <v>37259</v>
      </c>
      <c r="P11" s="166">
        <v>42213</v>
      </c>
      <c r="T11" s="2" t="s">
        <v>312</v>
      </c>
      <c r="U11" s="326">
        <v>102321.7</v>
      </c>
      <c r="V11" s="41"/>
      <c r="W11" s="108">
        <v>3206735</v>
      </c>
      <c r="X11" s="59">
        <v>39270</v>
      </c>
      <c r="Y11" s="166">
        <v>42228</v>
      </c>
    </row>
    <row r="12" spans="2:26" ht="15.75" x14ac:dyDescent="0.25">
      <c r="B12" s="1">
        <v>42218</v>
      </c>
      <c r="C12" s="2" t="s">
        <v>262</v>
      </c>
      <c r="D12" s="214">
        <v>209449.31</v>
      </c>
      <c r="E12" s="4">
        <v>42228</v>
      </c>
      <c r="F12" s="214">
        <v>209449.31</v>
      </c>
      <c r="G12" s="134">
        <f t="shared" si="0"/>
        <v>0</v>
      </c>
      <c r="H12" s="7"/>
      <c r="J12"/>
      <c r="K12" s="2" t="s">
        <v>255</v>
      </c>
      <c r="L12" s="214">
        <v>61174.3</v>
      </c>
      <c r="M12" s="162"/>
      <c r="N12" s="108">
        <v>3214376</v>
      </c>
      <c r="O12" s="59">
        <v>71760</v>
      </c>
      <c r="P12" s="166">
        <v>42213</v>
      </c>
      <c r="T12" s="321" t="s">
        <v>313</v>
      </c>
      <c r="U12" s="326">
        <v>8771</v>
      </c>
      <c r="V12" s="162"/>
      <c r="W12" s="108">
        <v>3206736</v>
      </c>
      <c r="X12" s="59">
        <v>70000</v>
      </c>
      <c r="Y12" s="166">
        <v>42228</v>
      </c>
    </row>
    <row r="13" spans="2:26" ht="15.75" x14ac:dyDescent="0.25">
      <c r="B13" s="1">
        <v>42219</v>
      </c>
      <c r="C13" s="2" t="s">
        <v>263</v>
      </c>
      <c r="D13" s="214">
        <v>57129.599999999999</v>
      </c>
      <c r="E13" s="4">
        <v>42228</v>
      </c>
      <c r="F13" s="214">
        <v>57129.599999999999</v>
      </c>
      <c r="G13" s="134">
        <f t="shared" si="0"/>
        <v>0</v>
      </c>
      <c r="H13" s="7"/>
      <c r="J13"/>
      <c r="K13" s="2" t="s">
        <v>256</v>
      </c>
      <c r="L13" s="214">
        <v>3657.1</v>
      </c>
      <c r="M13" s="302"/>
      <c r="N13" s="108">
        <v>3214378</v>
      </c>
      <c r="O13" s="64">
        <v>50000</v>
      </c>
      <c r="P13" s="164">
        <v>42214</v>
      </c>
      <c r="T13" s="2" t="s">
        <v>316</v>
      </c>
      <c r="U13" s="326">
        <v>230549.18</v>
      </c>
      <c r="V13" s="302"/>
      <c r="W13" s="108" t="s">
        <v>122</v>
      </c>
      <c r="X13" s="64">
        <v>5530</v>
      </c>
      <c r="Y13" s="164">
        <v>42228</v>
      </c>
    </row>
    <row r="14" spans="2:26" x14ac:dyDescent="0.25">
      <c r="B14" s="1">
        <v>42219</v>
      </c>
      <c r="C14" s="2" t="s">
        <v>264</v>
      </c>
      <c r="D14" s="214">
        <v>30755.5</v>
      </c>
      <c r="E14" s="4">
        <v>42228</v>
      </c>
      <c r="F14" s="214">
        <v>30755.5</v>
      </c>
      <c r="G14" s="134">
        <f t="shared" si="0"/>
        <v>0</v>
      </c>
      <c r="H14" s="7"/>
      <c r="J14"/>
      <c r="K14" s="2" t="s">
        <v>257</v>
      </c>
      <c r="L14" s="214">
        <v>269421.59999999998</v>
      </c>
      <c r="M14" s="162"/>
      <c r="N14" s="161">
        <v>3214379</v>
      </c>
      <c r="O14" s="64">
        <v>95000</v>
      </c>
      <c r="P14" s="164">
        <v>42214</v>
      </c>
      <c r="T14" s="2" t="s">
        <v>317</v>
      </c>
      <c r="U14" s="326">
        <v>7524</v>
      </c>
      <c r="V14" s="162"/>
      <c r="W14" s="161" t="s">
        <v>122</v>
      </c>
      <c r="X14" s="64">
        <v>7622.04</v>
      </c>
      <c r="Y14" s="164">
        <v>42215</v>
      </c>
    </row>
    <row r="15" spans="2:26" x14ac:dyDescent="0.25">
      <c r="B15" s="1">
        <v>42220</v>
      </c>
      <c r="C15" s="2" t="s">
        <v>265</v>
      </c>
      <c r="D15" s="214">
        <v>109442.3</v>
      </c>
      <c r="E15" s="4">
        <v>42228</v>
      </c>
      <c r="F15" s="214">
        <v>109442.3</v>
      </c>
      <c r="G15" s="134">
        <f t="shared" si="0"/>
        <v>0</v>
      </c>
      <c r="H15" s="7"/>
      <c r="J15"/>
      <c r="K15" s="2" t="s">
        <v>258</v>
      </c>
      <c r="L15" s="214">
        <v>64469.4</v>
      </c>
      <c r="M15" s="162"/>
      <c r="N15" s="161">
        <v>3214380</v>
      </c>
      <c r="O15" s="64">
        <v>40450</v>
      </c>
      <c r="P15" s="164">
        <v>42214</v>
      </c>
      <c r="T15" s="2" t="s">
        <v>318</v>
      </c>
      <c r="U15" s="326">
        <v>2681</v>
      </c>
      <c r="V15" s="162"/>
      <c r="W15" s="161" t="s">
        <v>122</v>
      </c>
      <c r="X15" s="64">
        <v>8693.0400000000009</v>
      </c>
      <c r="Y15" s="164">
        <v>42215</v>
      </c>
    </row>
    <row r="16" spans="2:26" x14ac:dyDescent="0.25">
      <c r="B16" s="1">
        <v>42220</v>
      </c>
      <c r="C16" s="2" t="s">
        <v>266</v>
      </c>
      <c r="D16" s="214">
        <v>166017.57999999999</v>
      </c>
      <c r="E16" s="4">
        <v>42228</v>
      </c>
      <c r="F16" s="214">
        <v>166017.57999999999</v>
      </c>
      <c r="G16" s="134">
        <f t="shared" si="0"/>
        <v>0</v>
      </c>
      <c r="H16" s="7"/>
      <c r="J16"/>
      <c r="K16" s="2" t="s">
        <v>259</v>
      </c>
      <c r="L16" s="214">
        <v>1469.2</v>
      </c>
      <c r="M16" s="170"/>
      <c r="N16" s="161" t="s">
        <v>49</v>
      </c>
      <c r="O16" s="64">
        <v>663.9</v>
      </c>
      <c r="P16" s="164">
        <v>42214</v>
      </c>
      <c r="T16" s="2" t="s">
        <v>319</v>
      </c>
      <c r="U16" s="326">
        <v>41408.800000000003</v>
      </c>
      <c r="V16" s="170"/>
      <c r="W16" s="161">
        <v>3206734</v>
      </c>
      <c r="X16" s="64">
        <v>105000</v>
      </c>
      <c r="Y16" s="164">
        <v>42229</v>
      </c>
    </row>
    <row r="17" spans="2:25" x14ac:dyDescent="0.25">
      <c r="B17" s="1">
        <v>42220</v>
      </c>
      <c r="C17" s="2" t="s">
        <v>267</v>
      </c>
      <c r="D17" s="214">
        <v>78617.600000000006</v>
      </c>
      <c r="E17" s="4">
        <v>42228</v>
      </c>
      <c r="F17" s="214">
        <v>78617.600000000006</v>
      </c>
      <c r="G17" s="134">
        <f t="shared" si="0"/>
        <v>0</v>
      </c>
      <c r="H17" s="7"/>
      <c r="J17"/>
      <c r="K17" s="2" t="s">
        <v>260</v>
      </c>
      <c r="L17" s="214">
        <v>1372.8</v>
      </c>
      <c r="M17" s="162"/>
      <c r="N17" s="161" t="s">
        <v>49</v>
      </c>
      <c r="O17" s="64">
        <v>2830.52</v>
      </c>
      <c r="P17" s="164">
        <v>42214</v>
      </c>
      <c r="T17" s="2" t="s">
        <v>320</v>
      </c>
      <c r="U17" s="326">
        <v>30864.2</v>
      </c>
      <c r="V17" s="162"/>
      <c r="W17" s="161">
        <v>3206733</v>
      </c>
      <c r="X17" s="64">
        <v>90000</v>
      </c>
      <c r="Y17" s="164">
        <v>42229</v>
      </c>
    </row>
    <row r="18" spans="2:25" ht="15.75" x14ac:dyDescent="0.25">
      <c r="B18" s="1">
        <v>42221</v>
      </c>
      <c r="C18" s="2" t="s">
        <v>268</v>
      </c>
      <c r="D18" s="214">
        <v>268998.28000000003</v>
      </c>
      <c r="E18" s="4">
        <v>42228</v>
      </c>
      <c r="F18" s="214">
        <v>268998.28000000003</v>
      </c>
      <c r="G18" s="134">
        <f t="shared" si="0"/>
        <v>0</v>
      </c>
      <c r="H18" s="7"/>
      <c r="J18"/>
      <c r="K18" s="2" t="s">
        <v>261</v>
      </c>
      <c r="L18" s="214">
        <v>208185.62</v>
      </c>
      <c r="M18" s="41"/>
      <c r="N18" s="161" t="s">
        <v>49</v>
      </c>
      <c r="O18" s="64">
        <v>9029.26</v>
      </c>
      <c r="P18" s="164">
        <v>42214</v>
      </c>
      <c r="T18" s="321" t="s">
        <v>321</v>
      </c>
      <c r="U18" s="326">
        <v>4520</v>
      </c>
      <c r="V18" s="41"/>
      <c r="W18" s="161">
        <v>3206731</v>
      </c>
      <c r="X18" s="64">
        <v>33686</v>
      </c>
      <c r="Y18" s="164">
        <v>42229</v>
      </c>
    </row>
    <row r="19" spans="2:25" ht="15.75" x14ac:dyDescent="0.25">
      <c r="B19" s="1">
        <v>42221</v>
      </c>
      <c r="C19" s="2" t="s">
        <v>269</v>
      </c>
      <c r="D19" s="214">
        <v>86252.6</v>
      </c>
      <c r="E19" s="4">
        <v>42228</v>
      </c>
      <c r="F19" s="214">
        <f>45376.08+40876.52</f>
        <v>86252.6</v>
      </c>
      <c r="G19" s="134">
        <f t="shared" si="0"/>
        <v>0</v>
      </c>
      <c r="H19" s="7"/>
      <c r="J19"/>
      <c r="K19" s="2" t="s">
        <v>262</v>
      </c>
      <c r="L19" s="214">
        <v>209449.31</v>
      </c>
      <c r="M19" s="41"/>
      <c r="N19" s="161" t="s">
        <v>286</v>
      </c>
      <c r="O19" s="64">
        <v>36419.5</v>
      </c>
      <c r="P19" s="164">
        <v>42216</v>
      </c>
      <c r="Q19" s="129">
        <v>42215</v>
      </c>
      <c r="T19" s="2" t="s">
        <v>322</v>
      </c>
      <c r="U19" s="326">
        <v>16119.4</v>
      </c>
      <c r="V19" s="41"/>
      <c r="W19" s="161">
        <v>3206732</v>
      </c>
      <c r="X19" s="64">
        <v>70500</v>
      </c>
      <c r="Y19" s="164">
        <v>42229</v>
      </c>
    </row>
    <row r="20" spans="2:25" ht="18.75" x14ac:dyDescent="0.3">
      <c r="B20" s="1">
        <v>42222</v>
      </c>
      <c r="C20" s="2" t="s">
        <v>270</v>
      </c>
      <c r="D20" s="214">
        <v>247381.8</v>
      </c>
      <c r="E20" s="4">
        <v>42228</v>
      </c>
      <c r="F20" s="214">
        <v>247381.8</v>
      </c>
      <c r="G20" s="134">
        <f t="shared" si="0"/>
        <v>0</v>
      </c>
      <c r="H20" s="7"/>
      <c r="J20" s="80"/>
      <c r="K20" s="2" t="s">
        <v>263</v>
      </c>
      <c r="L20" s="214">
        <v>57129.599999999999</v>
      </c>
      <c r="M20" s="163"/>
      <c r="N20" s="161">
        <v>3214381</v>
      </c>
      <c r="O20" s="44">
        <v>60000</v>
      </c>
      <c r="P20" s="164">
        <v>42215</v>
      </c>
      <c r="T20" s="2" t="s">
        <v>323</v>
      </c>
      <c r="U20" s="326">
        <v>78797.600000000006</v>
      </c>
      <c r="V20" s="163"/>
      <c r="W20" s="161" t="s">
        <v>286</v>
      </c>
      <c r="X20" s="44">
        <v>100000</v>
      </c>
      <c r="Y20" s="164">
        <v>42230</v>
      </c>
    </row>
    <row r="21" spans="2:25" ht="15.75" x14ac:dyDescent="0.25">
      <c r="B21" s="1">
        <v>42222</v>
      </c>
      <c r="C21" s="2" t="s">
        <v>271</v>
      </c>
      <c r="D21" s="214">
        <v>1852.5</v>
      </c>
      <c r="E21" s="4">
        <v>42228</v>
      </c>
      <c r="F21" s="214">
        <v>1852.5</v>
      </c>
      <c r="G21" s="134">
        <f t="shared" si="0"/>
        <v>0</v>
      </c>
      <c r="H21" s="7"/>
      <c r="J21" s="80"/>
      <c r="K21" s="2" t="s">
        <v>264</v>
      </c>
      <c r="L21" s="214">
        <v>30755.5</v>
      </c>
      <c r="M21" s="41"/>
      <c r="N21" s="161" t="s">
        <v>287</v>
      </c>
      <c r="O21" s="59">
        <v>130000</v>
      </c>
      <c r="P21" s="166">
        <v>42215</v>
      </c>
      <c r="T21" s="2" t="s">
        <v>324</v>
      </c>
      <c r="U21" s="326">
        <v>653.28</v>
      </c>
      <c r="V21" s="41"/>
      <c r="W21" s="161" t="s">
        <v>286</v>
      </c>
      <c r="X21" s="59">
        <v>60000</v>
      </c>
      <c r="Y21" s="166">
        <v>42230</v>
      </c>
    </row>
    <row r="22" spans="2:25" ht="15.75" x14ac:dyDescent="0.25">
      <c r="B22" s="1">
        <v>42222</v>
      </c>
      <c r="C22" s="2" t="s">
        <v>272</v>
      </c>
      <c r="D22" s="214">
        <v>72241.2</v>
      </c>
      <c r="E22" s="4">
        <v>42228</v>
      </c>
      <c r="F22" s="214">
        <v>72241.2</v>
      </c>
      <c r="G22" s="134">
        <f t="shared" si="0"/>
        <v>0</v>
      </c>
      <c r="H22" s="7"/>
      <c r="J22" s="80"/>
      <c r="K22" s="2" t="s">
        <v>265</v>
      </c>
      <c r="L22" s="214">
        <v>109442.3</v>
      </c>
      <c r="M22" s="165"/>
      <c r="N22" s="161">
        <v>3214384</v>
      </c>
      <c r="O22" s="59">
        <v>59000</v>
      </c>
      <c r="P22" s="166">
        <v>42215</v>
      </c>
      <c r="T22" s="2" t="s">
        <v>325</v>
      </c>
      <c r="U22" s="326">
        <v>224088.35</v>
      </c>
      <c r="V22" s="165"/>
      <c r="W22" s="161">
        <v>3206728</v>
      </c>
      <c r="X22" s="59">
        <v>88000</v>
      </c>
      <c r="Y22" s="166">
        <v>42230</v>
      </c>
    </row>
    <row r="23" spans="2:25" ht="15.75" x14ac:dyDescent="0.25">
      <c r="B23" s="1">
        <v>42223</v>
      </c>
      <c r="C23" s="2" t="s">
        <v>273</v>
      </c>
      <c r="D23" s="214">
        <v>699.2</v>
      </c>
      <c r="E23" s="4">
        <v>42228</v>
      </c>
      <c r="F23" s="214">
        <v>699.2</v>
      </c>
      <c r="G23" s="134">
        <f t="shared" si="0"/>
        <v>0</v>
      </c>
      <c r="H23" s="7"/>
      <c r="J23" s="80"/>
      <c r="K23" s="2" t="s">
        <v>266</v>
      </c>
      <c r="L23" s="214">
        <v>166017.57999999999</v>
      </c>
      <c r="M23" s="165"/>
      <c r="N23" s="161" t="s">
        <v>286</v>
      </c>
      <c r="O23" s="59">
        <v>30340.5</v>
      </c>
      <c r="P23" s="166">
        <v>42217</v>
      </c>
      <c r="Q23" s="129">
        <v>42216</v>
      </c>
      <c r="T23" s="2" t="s">
        <v>326</v>
      </c>
      <c r="U23" s="326">
        <v>22273</v>
      </c>
      <c r="V23" s="165"/>
      <c r="W23" s="161" t="s">
        <v>358</v>
      </c>
      <c r="X23" s="59">
        <v>145000</v>
      </c>
      <c r="Y23" s="166">
        <v>42230</v>
      </c>
    </row>
    <row r="24" spans="2:25" ht="15.75" x14ac:dyDescent="0.25">
      <c r="B24" s="1">
        <v>42223</v>
      </c>
      <c r="C24" s="2" t="s">
        <v>290</v>
      </c>
      <c r="D24" s="214">
        <v>207544.4</v>
      </c>
      <c r="E24" s="4">
        <v>42235</v>
      </c>
      <c r="F24" s="214">
        <v>207544.4</v>
      </c>
      <c r="G24" s="134">
        <f t="shared" si="0"/>
        <v>0</v>
      </c>
      <c r="H24" s="7"/>
      <c r="J24" s="80"/>
      <c r="K24" s="2" t="s">
        <v>267</v>
      </c>
      <c r="L24" s="214">
        <v>78617.600000000006</v>
      </c>
      <c r="M24" s="41"/>
      <c r="N24" s="161" t="s">
        <v>286</v>
      </c>
      <c r="O24" s="59">
        <v>185000</v>
      </c>
      <c r="P24" s="166">
        <v>42216</v>
      </c>
      <c r="T24" s="321" t="s">
        <v>327</v>
      </c>
      <c r="U24" s="326">
        <v>42237.5</v>
      </c>
      <c r="V24" s="41"/>
      <c r="W24" s="161">
        <v>3206727</v>
      </c>
      <c r="X24" s="59">
        <v>33524.5</v>
      </c>
      <c r="Y24" s="166">
        <v>42230</v>
      </c>
    </row>
    <row r="25" spans="2:25" ht="15.75" x14ac:dyDescent="0.25">
      <c r="B25" s="1">
        <v>42223</v>
      </c>
      <c r="C25" s="2" t="s">
        <v>291</v>
      </c>
      <c r="D25" s="214">
        <v>52789.74</v>
      </c>
      <c r="E25" s="4">
        <v>42235</v>
      </c>
      <c r="F25" s="214">
        <v>52789.74</v>
      </c>
      <c r="G25" s="134">
        <f t="shared" si="0"/>
        <v>0</v>
      </c>
      <c r="H25" s="7"/>
      <c r="J25" s="80"/>
      <c r="K25" s="2" t="s">
        <v>268</v>
      </c>
      <c r="L25" s="214">
        <v>268998.28000000003</v>
      </c>
      <c r="M25" s="162"/>
      <c r="N25" s="161">
        <v>3214385</v>
      </c>
      <c r="O25" s="59">
        <v>80000</v>
      </c>
      <c r="P25" s="166">
        <v>42216</v>
      </c>
      <c r="T25" s="2" t="s">
        <v>328</v>
      </c>
      <c r="U25" s="331">
        <v>14436.7</v>
      </c>
      <c r="V25" s="162"/>
      <c r="W25" s="161" t="s">
        <v>122</v>
      </c>
      <c r="X25" s="59">
        <v>134</v>
      </c>
      <c r="Y25" s="166">
        <v>42228</v>
      </c>
    </row>
    <row r="26" spans="2:25" ht="15.75" x14ac:dyDescent="0.25">
      <c r="B26" s="1">
        <v>42223</v>
      </c>
      <c r="C26" s="2" t="s">
        <v>292</v>
      </c>
      <c r="D26" s="214">
        <v>25980.400000000001</v>
      </c>
      <c r="E26" s="4">
        <v>42235</v>
      </c>
      <c r="F26" s="214">
        <v>25980.400000000001</v>
      </c>
      <c r="G26" s="134">
        <f t="shared" si="0"/>
        <v>0</v>
      </c>
      <c r="H26" s="7"/>
      <c r="J26" s="80"/>
      <c r="K26" s="321" t="s">
        <v>269</v>
      </c>
      <c r="L26" s="349">
        <v>45376.08</v>
      </c>
      <c r="M26" s="162"/>
      <c r="N26" s="161">
        <v>3214387</v>
      </c>
      <c r="O26" s="59">
        <v>70000</v>
      </c>
      <c r="P26" s="166">
        <v>42216</v>
      </c>
      <c r="T26" s="2" t="s">
        <v>329</v>
      </c>
      <c r="U26" s="326">
        <v>2204</v>
      </c>
      <c r="V26" s="162"/>
      <c r="W26" s="161" t="s">
        <v>122</v>
      </c>
      <c r="X26" s="59">
        <v>1024</v>
      </c>
      <c r="Y26" s="166">
        <v>42230</v>
      </c>
    </row>
    <row r="27" spans="2:25" ht="15.75" x14ac:dyDescent="0.25">
      <c r="B27" s="1">
        <v>42224</v>
      </c>
      <c r="C27" s="2" t="s">
        <v>274</v>
      </c>
      <c r="D27" s="214">
        <v>15300.8</v>
      </c>
      <c r="E27" s="4">
        <v>42228</v>
      </c>
      <c r="F27" s="214">
        <v>15300.8</v>
      </c>
      <c r="G27" s="134">
        <f t="shared" si="0"/>
        <v>0</v>
      </c>
      <c r="H27" s="7"/>
      <c r="J27" s="80"/>
      <c r="K27" s="2"/>
      <c r="L27" s="349"/>
      <c r="M27" s="41"/>
      <c r="N27" s="176">
        <v>3214388</v>
      </c>
      <c r="O27" s="59">
        <v>108000</v>
      </c>
      <c r="P27" s="166">
        <v>42216</v>
      </c>
      <c r="T27" s="2" t="s">
        <v>330</v>
      </c>
      <c r="U27" s="326">
        <v>277069.09999999998</v>
      </c>
      <c r="V27" s="41"/>
      <c r="W27" s="176" t="s">
        <v>122</v>
      </c>
      <c r="X27" s="59">
        <v>4773.7</v>
      </c>
      <c r="Y27" s="166">
        <v>42229</v>
      </c>
    </row>
    <row r="28" spans="2:25" ht="15.75" x14ac:dyDescent="0.25">
      <c r="B28" s="1">
        <v>42224</v>
      </c>
      <c r="C28" s="2" t="s">
        <v>275</v>
      </c>
      <c r="D28" s="214">
        <v>2092.1999999999998</v>
      </c>
      <c r="E28" s="4">
        <v>42228</v>
      </c>
      <c r="F28" s="214">
        <v>2092.1999999999998</v>
      </c>
      <c r="G28" s="134">
        <f t="shared" si="0"/>
        <v>0</v>
      </c>
      <c r="H28" s="7"/>
      <c r="J28" s="80"/>
      <c r="K28" s="2"/>
      <c r="L28" s="347"/>
      <c r="M28" s="41"/>
      <c r="N28" s="176" t="s">
        <v>49</v>
      </c>
      <c r="O28" s="64">
        <v>670</v>
      </c>
      <c r="P28" s="164">
        <v>42214</v>
      </c>
      <c r="Q28" s="129">
        <v>42216</v>
      </c>
      <c r="T28" s="321" t="s">
        <v>331</v>
      </c>
      <c r="U28" s="326">
        <v>49412.800000000003</v>
      </c>
      <c r="V28" s="41"/>
      <c r="W28" s="176">
        <v>3206725</v>
      </c>
      <c r="X28" s="64">
        <v>90000</v>
      </c>
      <c r="Y28" s="164">
        <v>42231</v>
      </c>
    </row>
    <row r="29" spans="2:25" ht="15.75" x14ac:dyDescent="0.25">
      <c r="B29" s="1">
        <v>42224</v>
      </c>
      <c r="C29" s="2" t="s">
        <v>276</v>
      </c>
      <c r="D29" s="214">
        <v>175008.22</v>
      </c>
      <c r="E29" s="4" t="s">
        <v>315</v>
      </c>
      <c r="F29" s="214">
        <f>54598.78+120409.44</f>
        <v>175008.22</v>
      </c>
      <c r="G29" s="134">
        <f t="shared" si="0"/>
        <v>0</v>
      </c>
      <c r="H29" s="7"/>
      <c r="J29" s="80"/>
      <c r="K29" s="352"/>
      <c r="L29" s="353"/>
      <c r="M29" s="44"/>
      <c r="N29" s="108" t="s">
        <v>286</v>
      </c>
      <c r="O29" s="64">
        <v>135000</v>
      </c>
      <c r="P29" s="164">
        <v>42217</v>
      </c>
      <c r="T29" s="2" t="s">
        <v>332</v>
      </c>
      <c r="U29" s="326">
        <v>70080</v>
      </c>
      <c r="V29" s="44"/>
      <c r="W29" s="108">
        <v>3206726</v>
      </c>
      <c r="X29" s="64">
        <v>90000</v>
      </c>
      <c r="Y29" s="164">
        <v>42231</v>
      </c>
    </row>
    <row r="30" spans="2:25" ht="15.75" x14ac:dyDescent="0.25">
      <c r="B30" s="1">
        <v>42224</v>
      </c>
      <c r="C30" s="2" t="s">
        <v>277</v>
      </c>
      <c r="D30" s="214">
        <v>47759.8</v>
      </c>
      <c r="E30" s="4">
        <v>42235</v>
      </c>
      <c r="F30" s="214">
        <v>47759.8</v>
      </c>
      <c r="G30" s="134">
        <f t="shared" si="0"/>
        <v>0</v>
      </c>
      <c r="H30" s="14"/>
      <c r="J30" s="80"/>
      <c r="K30" s="224"/>
      <c r="L30" s="219"/>
      <c r="M30" s="167"/>
      <c r="N30" s="108">
        <v>3214391</v>
      </c>
      <c r="O30" s="64">
        <v>80000</v>
      </c>
      <c r="P30" s="166">
        <v>42217</v>
      </c>
      <c r="T30" s="2" t="s">
        <v>333</v>
      </c>
      <c r="U30" s="388">
        <v>13450.4</v>
      </c>
      <c r="V30" s="167"/>
      <c r="W30" s="108">
        <v>3206723</v>
      </c>
      <c r="X30" s="64">
        <v>35429</v>
      </c>
      <c r="Y30" s="166">
        <v>42231</v>
      </c>
    </row>
    <row r="31" spans="2:25" ht="15.75" x14ac:dyDescent="0.25">
      <c r="B31" s="1">
        <v>42225</v>
      </c>
      <c r="C31" s="2" t="s">
        <v>278</v>
      </c>
      <c r="D31" s="214">
        <v>23537.599999999999</v>
      </c>
      <c r="E31" s="4">
        <v>42235</v>
      </c>
      <c r="F31" s="214">
        <v>23537.599999999999</v>
      </c>
      <c r="G31" s="134">
        <f t="shared" ref="G31:G62" si="1">D31-F31</f>
        <v>0</v>
      </c>
      <c r="H31" s="14"/>
      <c r="J31" s="80"/>
      <c r="K31" s="308"/>
      <c r="L31" s="219"/>
      <c r="M31" s="165"/>
      <c r="N31" s="108">
        <v>3214392</v>
      </c>
      <c r="O31" s="64">
        <v>43104</v>
      </c>
      <c r="P31" s="164">
        <v>42217</v>
      </c>
      <c r="T31" s="2" t="s">
        <v>359</v>
      </c>
      <c r="U31" s="326">
        <v>91950.64</v>
      </c>
      <c r="V31" s="167" t="s">
        <v>29</v>
      </c>
      <c r="W31" s="108">
        <v>3206724</v>
      </c>
      <c r="X31" s="64">
        <v>90000</v>
      </c>
      <c r="Y31" s="164">
        <v>42231</v>
      </c>
    </row>
    <row r="32" spans="2:25" ht="15.75" x14ac:dyDescent="0.25">
      <c r="B32" s="1">
        <v>42225</v>
      </c>
      <c r="C32" s="2" t="s">
        <v>279</v>
      </c>
      <c r="D32" s="214">
        <v>1673</v>
      </c>
      <c r="E32" s="4">
        <v>42235</v>
      </c>
      <c r="F32" s="214">
        <v>1673</v>
      </c>
      <c r="G32" s="134">
        <f t="shared" si="1"/>
        <v>0</v>
      </c>
      <c r="H32" s="7"/>
      <c r="J32" s="80"/>
      <c r="K32" s="309"/>
      <c r="L32" s="214"/>
      <c r="M32" s="165"/>
      <c r="N32" s="108">
        <v>3214389</v>
      </c>
      <c r="O32" s="64">
        <v>65000</v>
      </c>
      <c r="P32" s="164">
        <v>42217</v>
      </c>
      <c r="T32" s="2"/>
      <c r="U32" s="326"/>
      <c r="V32" s="165"/>
      <c r="W32" s="108" t="s">
        <v>122</v>
      </c>
      <c r="X32" s="64">
        <v>11601.36</v>
      </c>
      <c r="Y32" s="164">
        <v>42230</v>
      </c>
    </row>
    <row r="33" spans="2:25" ht="15.75" x14ac:dyDescent="0.25">
      <c r="B33" s="1">
        <v>42225</v>
      </c>
      <c r="C33" s="2" t="s">
        <v>280</v>
      </c>
      <c r="D33" s="215">
        <v>1821.6</v>
      </c>
      <c r="E33" s="4">
        <v>42235</v>
      </c>
      <c r="F33" s="214">
        <v>1821.6</v>
      </c>
      <c r="G33" s="134">
        <f t="shared" si="1"/>
        <v>0</v>
      </c>
      <c r="H33" s="7"/>
      <c r="J33" s="80"/>
      <c r="K33" s="224"/>
      <c r="L33" s="219"/>
      <c r="M33" s="165"/>
      <c r="N33" s="108" t="s">
        <v>49</v>
      </c>
      <c r="O33" s="64">
        <v>7725.57</v>
      </c>
      <c r="P33" s="164">
        <v>42216</v>
      </c>
      <c r="Q33" s="129">
        <v>42217</v>
      </c>
      <c r="T33" s="224"/>
      <c r="U33" s="418"/>
      <c r="V33" s="165"/>
      <c r="W33" s="108">
        <v>3206719</v>
      </c>
      <c r="X33" s="64">
        <v>80000</v>
      </c>
      <c r="Y33" s="164">
        <v>42232</v>
      </c>
    </row>
    <row r="34" spans="2:25" ht="15.75" x14ac:dyDescent="0.25">
      <c r="B34" s="1">
        <v>42225</v>
      </c>
      <c r="C34" s="2" t="s">
        <v>281</v>
      </c>
      <c r="D34" s="214">
        <v>204</v>
      </c>
      <c r="E34" s="4">
        <v>42235</v>
      </c>
      <c r="F34" s="214">
        <v>204</v>
      </c>
      <c r="G34" s="134">
        <f t="shared" si="1"/>
        <v>0</v>
      </c>
      <c r="H34" s="7"/>
      <c r="J34" s="80"/>
      <c r="K34" s="249"/>
      <c r="L34" s="359"/>
      <c r="M34" s="41"/>
      <c r="N34" s="108" t="s">
        <v>286</v>
      </c>
      <c r="O34" s="64">
        <v>32437.5</v>
      </c>
      <c r="P34" s="164">
        <v>42219</v>
      </c>
      <c r="Q34" s="129">
        <v>42218</v>
      </c>
      <c r="T34" s="249"/>
      <c r="U34" s="134"/>
      <c r="V34" s="41"/>
      <c r="W34" s="108">
        <v>3206722</v>
      </c>
      <c r="X34" s="64">
        <v>45000</v>
      </c>
      <c r="Y34" s="164">
        <v>42232</v>
      </c>
    </row>
    <row r="35" spans="2:25" ht="15.75" x14ac:dyDescent="0.25">
      <c r="B35" s="1">
        <v>42225</v>
      </c>
      <c r="C35" s="2" t="s">
        <v>293</v>
      </c>
      <c r="D35" s="214">
        <v>1930</v>
      </c>
      <c r="E35" s="4">
        <v>42235</v>
      </c>
      <c r="F35" s="214">
        <v>1930</v>
      </c>
      <c r="G35" s="134">
        <f t="shared" si="1"/>
        <v>0</v>
      </c>
      <c r="H35" s="7"/>
      <c r="J35" s="80"/>
      <c r="K35" s="249"/>
      <c r="L35" s="274"/>
      <c r="M35" s="162"/>
      <c r="N35" s="108">
        <v>3214390</v>
      </c>
      <c r="O35" s="64">
        <v>105000</v>
      </c>
      <c r="P35" s="164">
        <v>42218</v>
      </c>
      <c r="T35" s="249"/>
      <c r="U35" s="420"/>
      <c r="V35" s="162"/>
      <c r="W35" s="108">
        <v>3206721</v>
      </c>
      <c r="X35" s="64">
        <v>67000</v>
      </c>
      <c r="Y35" s="164">
        <v>42232</v>
      </c>
    </row>
    <row r="36" spans="2:25" ht="16.5" thickBot="1" x14ac:dyDescent="0.3">
      <c r="B36" s="1">
        <v>42225</v>
      </c>
      <c r="C36" s="2" t="s">
        <v>282</v>
      </c>
      <c r="D36" s="214">
        <v>46289.2</v>
      </c>
      <c r="E36" s="4">
        <v>42235</v>
      </c>
      <c r="F36" s="214">
        <v>46289.2</v>
      </c>
      <c r="G36" s="134">
        <f t="shared" si="1"/>
        <v>0</v>
      </c>
      <c r="H36" s="7"/>
      <c r="J36" s="80"/>
      <c r="K36" s="369"/>
      <c r="L36" s="370"/>
      <c r="M36" s="162"/>
      <c r="N36" s="108">
        <v>3214393</v>
      </c>
      <c r="O36" s="64">
        <v>40000</v>
      </c>
      <c r="P36" s="164">
        <v>42218</v>
      </c>
      <c r="T36" s="48"/>
      <c r="U36" s="45"/>
      <c r="V36" s="48"/>
      <c r="W36" s="89">
        <v>3206688</v>
      </c>
      <c r="X36" s="45">
        <v>37863.5</v>
      </c>
      <c r="Y36" s="47">
        <v>42232</v>
      </c>
    </row>
    <row r="37" spans="2:25" ht="17.25" thickTop="1" thickBot="1" x14ac:dyDescent="0.3">
      <c r="B37" s="1">
        <v>42225</v>
      </c>
      <c r="C37" s="2" t="s">
        <v>294</v>
      </c>
      <c r="D37" s="214">
        <v>276995.06</v>
      </c>
      <c r="E37" s="4">
        <v>42235</v>
      </c>
      <c r="F37" s="214">
        <v>276995.06</v>
      </c>
      <c r="G37" s="134">
        <f t="shared" si="1"/>
        <v>0</v>
      </c>
      <c r="H37" s="7"/>
      <c r="J37" s="80"/>
      <c r="K37" s="94"/>
      <c r="L37" s="49">
        <v>0</v>
      </c>
      <c r="M37" s="49"/>
      <c r="N37" s="50"/>
      <c r="O37" s="51">
        <v>0</v>
      </c>
      <c r="P37" s="52"/>
      <c r="T37" s="48"/>
      <c r="U37" s="45"/>
      <c r="V37" s="48"/>
      <c r="W37" s="89" t="s">
        <v>286</v>
      </c>
      <c r="X37" s="45">
        <v>30225</v>
      </c>
      <c r="Y37" s="47">
        <v>42231</v>
      </c>
    </row>
    <row r="38" spans="2:25" ht="16.5" thickTop="1" x14ac:dyDescent="0.25">
      <c r="B38" s="1">
        <v>42226</v>
      </c>
      <c r="C38" s="2" t="s">
        <v>283</v>
      </c>
      <c r="D38" s="214">
        <v>218058.1</v>
      </c>
      <c r="E38" s="4">
        <v>42235</v>
      </c>
      <c r="F38" s="214">
        <v>218058.1</v>
      </c>
      <c r="G38" s="134">
        <f t="shared" si="1"/>
        <v>0</v>
      </c>
      <c r="H38" s="7"/>
      <c r="J38" s="80"/>
      <c r="K38" s="387"/>
      <c r="L38" s="84">
        <f>SUM(L4:L37)</f>
        <v>2061697.2500000005</v>
      </c>
      <c r="M38" s="85"/>
      <c r="N38" s="86"/>
      <c r="O38" s="84">
        <f>SUM(O4:O37)</f>
        <v>2061697.2500000002</v>
      </c>
      <c r="P38" s="36"/>
      <c r="T38" s="48"/>
      <c r="U38" s="45"/>
      <c r="V38" s="48"/>
      <c r="W38" s="89" t="s">
        <v>286</v>
      </c>
      <c r="X38" s="45">
        <v>23480</v>
      </c>
      <c r="Y38" s="47">
        <v>42230</v>
      </c>
    </row>
    <row r="39" spans="2:25" x14ac:dyDescent="0.25">
      <c r="B39" s="1">
        <v>42227</v>
      </c>
      <c r="C39" s="2" t="s">
        <v>284</v>
      </c>
      <c r="D39" s="214">
        <v>49378.8</v>
      </c>
      <c r="E39" s="198">
        <v>42235</v>
      </c>
      <c r="F39" s="214">
        <v>49378.8</v>
      </c>
      <c r="G39" s="134">
        <f t="shared" si="1"/>
        <v>0</v>
      </c>
      <c r="H39" s="7"/>
      <c r="J39" s="80"/>
      <c r="T39" s="48"/>
      <c r="U39" s="45"/>
      <c r="V39" s="48"/>
      <c r="W39" s="89" t="s">
        <v>286</v>
      </c>
      <c r="X39" s="45">
        <v>16000</v>
      </c>
      <c r="Y39" s="47">
        <v>42231</v>
      </c>
    </row>
    <row r="40" spans="2:25" x14ac:dyDescent="0.25">
      <c r="B40" s="1">
        <v>42227</v>
      </c>
      <c r="C40" s="2" t="s">
        <v>285</v>
      </c>
      <c r="D40" s="214">
        <v>58991.4</v>
      </c>
      <c r="E40" s="4">
        <v>42235</v>
      </c>
      <c r="F40" s="214">
        <v>58991.4</v>
      </c>
      <c r="G40" s="134">
        <f t="shared" si="1"/>
        <v>0</v>
      </c>
      <c r="H40" s="7"/>
      <c r="J40" s="80"/>
      <c r="T40" s="48"/>
      <c r="U40" s="45"/>
      <c r="V40" s="48"/>
      <c r="W40" s="89" t="s">
        <v>286</v>
      </c>
      <c r="X40" s="45">
        <v>52700</v>
      </c>
      <c r="Y40" s="47">
        <v>42230</v>
      </c>
    </row>
    <row r="41" spans="2:25" ht="15.75" thickBot="1" x14ac:dyDescent="0.3">
      <c r="B41" s="1">
        <v>42227</v>
      </c>
      <c r="C41" s="2" t="s">
        <v>295</v>
      </c>
      <c r="D41" s="214">
        <v>19567.599999999999</v>
      </c>
      <c r="E41" s="4">
        <v>42235</v>
      </c>
      <c r="F41" s="214">
        <v>19567.599999999999</v>
      </c>
      <c r="G41" s="134">
        <f t="shared" si="1"/>
        <v>0</v>
      </c>
      <c r="H41" s="7"/>
      <c r="J41" s="80"/>
      <c r="T41" s="48"/>
      <c r="U41" s="45"/>
      <c r="V41" s="48"/>
      <c r="W41" s="89" t="s">
        <v>286</v>
      </c>
      <c r="X41" s="45">
        <v>1583</v>
      </c>
      <c r="Y41" s="47">
        <v>42230</v>
      </c>
    </row>
    <row r="42" spans="2:25" ht="19.5" thickBot="1" x14ac:dyDescent="0.35">
      <c r="B42" s="1">
        <v>42227</v>
      </c>
      <c r="C42" s="2" t="s">
        <v>296</v>
      </c>
      <c r="D42" s="214">
        <v>223688.1</v>
      </c>
      <c r="E42" s="4">
        <v>42235</v>
      </c>
      <c r="F42" s="214">
        <v>223688.1</v>
      </c>
      <c r="G42" s="134">
        <f t="shared" si="1"/>
        <v>0</v>
      </c>
      <c r="H42" s="7"/>
      <c r="J42" s="80"/>
      <c r="K42" s="387"/>
      <c r="L42" s="53" t="s">
        <v>24</v>
      </c>
      <c r="M42" s="22"/>
      <c r="N42" s="35"/>
      <c r="O42" s="371">
        <v>42228</v>
      </c>
      <c r="P42" s="36"/>
      <c r="T42" s="48"/>
      <c r="U42" s="45"/>
      <c r="V42" s="48"/>
      <c r="W42" s="89" t="s">
        <v>286</v>
      </c>
      <c r="X42" s="45">
        <v>28000</v>
      </c>
      <c r="Y42" s="47">
        <v>42230</v>
      </c>
    </row>
    <row r="43" spans="2:25" ht="16.5" thickBot="1" x14ac:dyDescent="0.3">
      <c r="B43" s="1">
        <v>42228</v>
      </c>
      <c r="C43" s="2" t="s">
        <v>289</v>
      </c>
      <c r="D43" s="214">
        <v>1344</v>
      </c>
      <c r="E43" s="4">
        <v>42235</v>
      </c>
      <c r="F43" s="215">
        <v>1344</v>
      </c>
      <c r="G43" s="134">
        <f t="shared" si="1"/>
        <v>0</v>
      </c>
      <c r="H43" s="7"/>
      <c r="J43" s="80"/>
      <c r="K43" s="38"/>
      <c r="L43" s="39"/>
      <c r="M43" s="37"/>
      <c r="N43" s="38"/>
      <c r="O43" s="39" t="s">
        <v>44</v>
      </c>
      <c r="P43" s="40"/>
      <c r="T43" s="48"/>
      <c r="U43" s="45"/>
      <c r="V43" s="48"/>
      <c r="W43" s="89">
        <v>3206687</v>
      </c>
      <c r="X43" s="45">
        <v>75000</v>
      </c>
      <c r="Y43" s="47">
        <v>42233</v>
      </c>
    </row>
    <row r="44" spans="2:25" ht="16.5" thickBot="1" x14ac:dyDescent="0.3">
      <c r="B44" s="1">
        <v>42228</v>
      </c>
      <c r="C44" s="2" t="s">
        <v>297</v>
      </c>
      <c r="D44" s="214">
        <v>18843.3</v>
      </c>
      <c r="E44" s="4">
        <v>42235</v>
      </c>
      <c r="F44" s="214">
        <v>18843.3</v>
      </c>
      <c r="G44" s="134">
        <f t="shared" si="1"/>
        <v>0</v>
      </c>
      <c r="H44" s="7"/>
      <c r="J44" s="80"/>
      <c r="K44" s="93" t="s">
        <v>21</v>
      </c>
      <c r="L44" s="71" t="s">
        <v>16</v>
      </c>
      <c r="M44" s="72"/>
      <c r="N44" s="73" t="s">
        <v>22</v>
      </c>
      <c r="O44" s="71" t="s">
        <v>16</v>
      </c>
      <c r="P44" s="74"/>
      <c r="T44" s="48"/>
      <c r="U44" s="45"/>
      <c r="V44" s="48"/>
      <c r="W44" s="89">
        <v>3206689</v>
      </c>
      <c r="X44" s="45">
        <v>125000</v>
      </c>
      <c r="Y44" s="47">
        <v>42233</v>
      </c>
    </row>
    <row r="45" spans="2:25" ht="15.75" x14ac:dyDescent="0.25">
      <c r="B45" s="1">
        <v>42228</v>
      </c>
      <c r="C45" s="2" t="s">
        <v>298</v>
      </c>
      <c r="D45" s="214">
        <v>118252.4</v>
      </c>
      <c r="E45" s="4">
        <v>42235</v>
      </c>
      <c r="F45" s="214">
        <v>118252.4</v>
      </c>
      <c r="G45" s="134">
        <f t="shared" si="1"/>
        <v>0</v>
      </c>
      <c r="H45" s="7"/>
      <c r="J45" s="80"/>
      <c r="K45" s="306" t="s">
        <v>269</v>
      </c>
      <c r="L45" s="138">
        <v>40876.519999999997</v>
      </c>
      <c r="M45" s="138"/>
      <c r="N45" s="109">
        <v>3214395</v>
      </c>
      <c r="O45" s="69">
        <v>90000</v>
      </c>
      <c r="P45" s="301">
        <v>42218</v>
      </c>
      <c r="T45" s="48"/>
      <c r="U45" s="45"/>
      <c r="V45" s="48"/>
      <c r="W45" s="89"/>
      <c r="X45" s="45"/>
      <c r="Y45" s="47"/>
    </row>
    <row r="46" spans="2:25" ht="15.75" x14ac:dyDescent="0.25">
      <c r="B46" s="1">
        <v>42229</v>
      </c>
      <c r="C46" s="2" t="s">
        <v>299</v>
      </c>
      <c r="D46" s="214">
        <v>18459</v>
      </c>
      <c r="E46" s="4">
        <v>42235</v>
      </c>
      <c r="F46" s="214">
        <v>18459</v>
      </c>
      <c r="G46" s="134">
        <f t="shared" si="1"/>
        <v>0</v>
      </c>
      <c r="H46" s="7"/>
      <c r="J46" s="80"/>
      <c r="K46" s="2" t="s">
        <v>270</v>
      </c>
      <c r="L46" s="214">
        <v>247381.8</v>
      </c>
      <c r="M46" s="44"/>
      <c r="N46" s="108" t="s">
        <v>286</v>
      </c>
      <c r="O46" s="59">
        <v>29386</v>
      </c>
      <c r="P46" s="166">
        <v>42220</v>
      </c>
      <c r="Q46" s="129">
        <v>42219</v>
      </c>
      <c r="T46" s="48"/>
      <c r="U46" s="45"/>
      <c r="V46" s="48"/>
      <c r="W46" s="89"/>
      <c r="X46" s="45"/>
      <c r="Y46" s="47"/>
    </row>
    <row r="47" spans="2:25" ht="16.5" thickBot="1" x14ac:dyDescent="0.3">
      <c r="B47" s="1">
        <v>42229</v>
      </c>
      <c r="C47" s="2" t="s">
        <v>336</v>
      </c>
      <c r="D47" s="214">
        <v>39554.400000000001</v>
      </c>
      <c r="E47" s="4">
        <v>42243</v>
      </c>
      <c r="F47" s="214">
        <v>39554.400000000001</v>
      </c>
      <c r="G47" s="134">
        <f t="shared" si="1"/>
        <v>0</v>
      </c>
      <c r="H47" s="7"/>
      <c r="J47" s="80"/>
      <c r="K47" s="2" t="s">
        <v>271</v>
      </c>
      <c r="L47" s="214">
        <v>1852.5</v>
      </c>
      <c r="M47" s="44"/>
      <c r="N47" s="108" t="s">
        <v>286</v>
      </c>
      <c r="O47" s="59">
        <v>65000</v>
      </c>
      <c r="P47" s="166">
        <v>42219</v>
      </c>
      <c r="T47" s="94"/>
      <c r="U47" s="49">
        <v>0</v>
      </c>
      <c r="V47" s="49"/>
      <c r="W47" s="50"/>
      <c r="X47" s="51">
        <v>0</v>
      </c>
      <c r="Y47" s="52"/>
    </row>
    <row r="48" spans="2:25" ht="16.5" thickTop="1" x14ac:dyDescent="0.25">
      <c r="B48" s="1">
        <v>42229</v>
      </c>
      <c r="C48" s="2" t="s">
        <v>337</v>
      </c>
      <c r="D48" s="214">
        <v>227383.47</v>
      </c>
      <c r="E48" s="56">
        <v>42243</v>
      </c>
      <c r="F48" s="283">
        <v>227383.47</v>
      </c>
      <c r="G48" s="134">
        <f t="shared" si="1"/>
        <v>0</v>
      </c>
      <c r="H48" s="7"/>
      <c r="J48" s="80"/>
      <c r="K48" s="2" t="s">
        <v>272</v>
      </c>
      <c r="L48" s="214">
        <v>72241.2</v>
      </c>
      <c r="M48" s="167"/>
      <c r="N48" s="108" t="s">
        <v>286</v>
      </c>
      <c r="O48" s="59">
        <v>85000</v>
      </c>
      <c r="P48" s="166">
        <v>42219</v>
      </c>
      <c r="T48" s="408"/>
      <c r="U48" s="84">
        <f>SUM(U4:U47)</f>
        <v>2101072.8199999998</v>
      </c>
      <c r="V48" s="85"/>
      <c r="W48" s="86"/>
      <c r="X48" s="84">
        <f>SUM(X4:X47)</f>
        <v>2101072.8200000003</v>
      </c>
      <c r="Y48" s="36"/>
    </row>
    <row r="49" spans="2:25" ht="15.75" x14ac:dyDescent="0.25">
      <c r="B49" s="1">
        <v>42229</v>
      </c>
      <c r="C49" s="2" t="s">
        <v>338</v>
      </c>
      <c r="D49" s="349">
        <v>16961</v>
      </c>
      <c r="E49" s="56">
        <v>42243</v>
      </c>
      <c r="F49" s="372">
        <v>16961</v>
      </c>
      <c r="G49" s="134">
        <f t="shared" si="1"/>
        <v>0</v>
      </c>
      <c r="H49" s="7"/>
      <c r="J49" s="80"/>
      <c r="K49" s="2" t="s">
        <v>273</v>
      </c>
      <c r="L49" s="214">
        <v>699.2</v>
      </c>
      <c r="M49" s="44"/>
      <c r="N49" s="108">
        <v>3214396</v>
      </c>
      <c r="O49" s="59">
        <v>34000</v>
      </c>
      <c r="P49" s="166">
        <v>42219</v>
      </c>
    </row>
    <row r="50" spans="2:25" ht="16.5" thickBot="1" x14ac:dyDescent="0.3">
      <c r="B50" s="1">
        <v>42230</v>
      </c>
      <c r="C50" s="2" t="s">
        <v>300</v>
      </c>
      <c r="D50" s="214">
        <v>150.80000000000001</v>
      </c>
      <c r="E50" s="4">
        <v>42235</v>
      </c>
      <c r="F50" s="214">
        <v>150.80000000000001</v>
      </c>
      <c r="G50" s="134">
        <f t="shared" si="1"/>
        <v>0</v>
      </c>
      <c r="H50" s="7"/>
      <c r="J50" s="80"/>
      <c r="K50" s="2" t="s">
        <v>274</v>
      </c>
      <c r="L50" s="214">
        <v>15300.8</v>
      </c>
      <c r="M50" s="60"/>
      <c r="N50" s="108" t="s">
        <v>286</v>
      </c>
      <c r="O50" s="59">
        <v>15218.5</v>
      </c>
      <c r="P50" s="166">
        <v>42215</v>
      </c>
      <c r="Q50" s="129">
        <v>42219</v>
      </c>
    </row>
    <row r="51" spans="2:25" ht="19.5" thickBot="1" x14ac:dyDescent="0.35">
      <c r="B51" s="1">
        <v>42230</v>
      </c>
      <c r="C51" s="2" t="s">
        <v>301</v>
      </c>
      <c r="D51" s="214">
        <v>369919.18</v>
      </c>
      <c r="E51" s="4">
        <v>42235</v>
      </c>
      <c r="F51" s="214">
        <v>369919.18</v>
      </c>
      <c r="G51" s="134">
        <f t="shared" si="1"/>
        <v>0</v>
      </c>
      <c r="H51" s="7"/>
      <c r="J51" s="80"/>
      <c r="K51" s="2" t="s">
        <v>275</v>
      </c>
      <c r="L51" s="214">
        <v>2092.1999999999998</v>
      </c>
      <c r="M51" s="44"/>
      <c r="N51" s="204" t="s">
        <v>286</v>
      </c>
      <c r="O51" s="61">
        <v>10000</v>
      </c>
      <c r="P51" s="166">
        <v>42214</v>
      </c>
      <c r="Q51" s="129">
        <v>42219</v>
      </c>
      <c r="T51" s="409"/>
      <c r="U51" s="53" t="s">
        <v>24</v>
      </c>
      <c r="V51" s="22"/>
      <c r="W51" s="35"/>
      <c r="X51" s="182">
        <v>42245</v>
      </c>
      <c r="Y51" s="36"/>
    </row>
    <row r="52" spans="2:25" ht="16.5" thickBot="1" x14ac:dyDescent="0.3">
      <c r="B52" s="1">
        <v>42230</v>
      </c>
      <c r="C52" s="2" t="s">
        <v>302</v>
      </c>
      <c r="D52" s="214">
        <v>27880.400000000001</v>
      </c>
      <c r="E52" s="4">
        <v>42235</v>
      </c>
      <c r="F52" s="214">
        <v>27880.400000000001</v>
      </c>
      <c r="G52" s="134">
        <f t="shared" si="1"/>
        <v>0</v>
      </c>
      <c r="H52" s="7"/>
      <c r="J52" s="80"/>
      <c r="K52" s="2" t="s">
        <v>276</v>
      </c>
      <c r="L52" s="214">
        <v>54598.78</v>
      </c>
      <c r="M52" s="41"/>
      <c r="N52" s="108">
        <v>813334</v>
      </c>
      <c r="O52" s="59">
        <v>43968</v>
      </c>
      <c r="P52" s="166">
        <v>42213</v>
      </c>
      <c r="T52" s="38"/>
      <c r="U52" s="39"/>
      <c r="V52" s="37"/>
      <c r="W52" s="38"/>
      <c r="X52" s="39" t="s">
        <v>44</v>
      </c>
      <c r="Y52" s="40"/>
    </row>
    <row r="53" spans="2:25" ht="16.5" thickBot="1" x14ac:dyDescent="0.3">
      <c r="B53" s="1">
        <v>42230</v>
      </c>
      <c r="C53" s="2" t="s">
        <v>303</v>
      </c>
      <c r="D53" s="214">
        <v>56070.400000000001</v>
      </c>
      <c r="E53" s="4">
        <v>42235</v>
      </c>
      <c r="F53" s="214">
        <v>56070.400000000001</v>
      </c>
      <c r="G53" s="134">
        <f t="shared" si="1"/>
        <v>0</v>
      </c>
      <c r="H53" s="7"/>
      <c r="J53" s="80"/>
      <c r="K53" s="2"/>
      <c r="L53" s="214"/>
      <c r="M53" s="162"/>
      <c r="N53" s="108">
        <v>813305</v>
      </c>
      <c r="O53" s="59">
        <v>62470.5</v>
      </c>
      <c r="P53" s="166">
        <v>42218</v>
      </c>
      <c r="T53" s="93" t="s">
        <v>21</v>
      </c>
      <c r="U53" s="71" t="s">
        <v>16</v>
      </c>
      <c r="V53" s="72"/>
      <c r="W53" s="73" t="s">
        <v>22</v>
      </c>
      <c r="X53" s="71" t="s">
        <v>16</v>
      </c>
      <c r="Y53" s="74"/>
    </row>
    <row r="54" spans="2:25" ht="15.75" x14ac:dyDescent="0.25">
      <c r="B54" s="1">
        <v>42231</v>
      </c>
      <c r="C54" s="2" t="s">
        <v>304</v>
      </c>
      <c r="D54" s="214">
        <v>14214.2</v>
      </c>
      <c r="E54" s="4">
        <v>42235</v>
      </c>
      <c r="F54" s="214">
        <v>14214.2</v>
      </c>
      <c r="G54" s="134">
        <f t="shared" si="1"/>
        <v>0</v>
      </c>
      <c r="H54" s="7"/>
      <c r="J54" s="80"/>
      <c r="K54" s="2"/>
      <c r="L54" s="214"/>
      <c r="M54" s="162"/>
      <c r="N54" s="108"/>
      <c r="O54" s="59"/>
      <c r="P54" s="166"/>
      <c r="T54" s="306" t="s">
        <v>334</v>
      </c>
      <c r="U54" s="138">
        <v>102547.28</v>
      </c>
      <c r="V54" s="138"/>
      <c r="W54" s="109">
        <v>3206690</v>
      </c>
      <c r="X54" s="69">
        <v>17000</v>
      </c>
      <c r="Y54" s="301">
        <v>42233</v>
      </c>
    </row>
    <row r="55" spans="2:25" ht="15.75" x14ac:dyDescent="0.25">
      <c r="B55" s="1">
        <v>42231</v>
      </c>
      <c r="C55" s="2" t="s">
        <v>305</v>
      </c>
      <c r="D55" s="214">
        <v>4208</v>
      </c>
      <c r="E55" s="4">
        <v>42235</v>
      </c>
      <c r="F55" s="214">
        <v>4208</v>
      </c>
      <c r="G55" s="134">
        <f t="shared" si="1"/>
        <v>0</v>
      </c>
      <c r="H55" s="7"/>
      <c r="J55" s="80"/>
      <c r="K55" s="2"/>
      <c r="L55" s="214"/>
      <c r="M55" s="162"/>
      <c r="N55" s="108"/>
      <c r="O55" s="59"/>
      <c r="P55" s="166"/>
      <c r="T55" s="2" t="s">
        <v>335</v>
      </c>
      <c r="U55" s="326">
        <v>1218.8</v>
      </c>
      <c r="V55" s="44"/>
      <c r="W55" s="108">
        <v>3206692</v>
      </c>
      <c r="X55" s="59">
        <v>35661.5</v>
      </c>
      <c r="Y55" s="166">
        <v>42233</v>
      </c>
    </row>
    <row r="56" spans="2:25" ht="15.75" x14ac:dyDescent="0.25">
      <c r="B56" s="1">
        <v>42231</v>
      </c>
      <c r="C56" s="2" t="s">
        <v>306</v>
      </c>
      <c r="D56" s="214">
        <v>1389.5</v>
      </c>
      <c r="E56" s="4">
        <v>42235</v>
      </c>
      <c r="F56" s="214">
        <v>1389.5</v>
      </c>
      <c r="G56" s="134">
        <f t="shared" si="1"/>
        <v>0</v>
      </c>
      <c r="H56" s="7"/>
      <c r="J56" s="80"/>
      <c r="K56" s="2"/>
      <c r="L56" s="214"/>
      <c r="M56" s="162"/>
      <c r="N56" s="108"/>
      <c r="O56" s="59"/>
      <c r="P56" s="166"/>
      <c r="T56" s="2" t="s">
        <v>339</v>
      </c>
      <c r="U56" s="326">
        <v>761.2</v>
      </c>
      <c r="V56" s="44"/>
      <c r="W56" s="108" t="s">
        <v>286</v>
      </c>
      <c r="X56" s="59">
        <v>32748</v>
      </c>
      <c r="Y56" s="166">
        <v>42233</v>
      </c>
    </row>
    <row r="57" spans="2:25" ht="15.75" x14ac:dyDescent="0.25">
      <c r="B57" s="1">
        <v>42231</v>
      </c>
      <c r="C57" s="2" t="s">
        <v>307</v>
      </c>
      <c r="D57" s="214">
        <v>2674</v>
      </c>
      <c r="E57" s="4">
        <v>42235</v>
      </c>
      <c r="F57" s="214">
        <v>2674</v>
      </c>
      <c r="G57" s="134">
        <f t="shared" si="1"/>
        <v>0</v>
      </c>
      <c r="H57" s="7"/>
      <c r="J57" s="80"/>
      <c r="K57" s="2"/>
      <c r="L57" s="214"/>
      <c r="M57" s="162"/>
      <c r="N57" s="108"/>
      <c r="O57" s="59"/>
      <c r="P57" s="166"/>
      <c r="T57" s="2" t="s">
        <v>340</v>
      </c>
      <c r="U57" s="331">
        <v>13060.12</v>
      </c>
      <c r="V57" s="167"/>
      <c r="W57" s="108">
        <v>3206694</v>
      </c>
      <c r="X57" s="59">
        <v>62000</v>
      </c>
      <c r="Y57" s="166">
        <v>42234</v>
      </c>
    </row>
    <row r="58" spans="2:25" ht="15.75" x14ac:dyDescent="0.25">
      <c r="B58" s="1">
        <v>42231</v>
      </c>
      <c r="C58" s="2" t="s">
        <v>308</v>
      </c>
      <c r="D58" s="214">
        <v>282744.8</v>
      </c>
      <c r="E58" s="4" t="s">
        <v>360</v>
      </c>
      <c r="F58" s="214">
        <f>14599.8+268145</f>
        <v>282744.8</v>
      </c>
      <c r="G58" s="134">
        <f t="shared" si="1"/>
        <v>0</v>
      </c>
      <c r="H58" s="7"/>
      <c r="J58" s="80"/>
      <c r="K58" s="162"/>
      <c r="L58" s="162"/>
      <c r="M58" s="162"/>
      <c r="N58" s="162"/>
      <c r="O58" s="64">
        <v>0</v>
      </c>
      <c r="P58" s="164"/>
      <c r="T58" s="199" t="s">
        <v>341</v>
      </c>
      <c r="U58" s="388">
        <v>4161.32</v>
      </c>
      <c r="V58" s="44"/>
      <c r="W58" s="108">
        <v>3206691</v>
      </c>
      <c r="X58" s="59">
        <v>45000</v>
      </c>
      <c r="Y58" s="166">
        <v>42234</v>
      </c>
    </row>
    <row r="59" spans="2:25" ht="16.5" thickBot="1" x14ac:dyDescent="0.3">
      <c r="B59" s="1">
        <v>42231</v>
      </c>
      <c r="C59" s="2" t="s">
        <v>309</v>
      </c>
      <c r="D59" s="214">
        <v>67241.600000000006</v>
      </c>
      <c r="E59" s="4">
        <v>42243</v>
      </c>
      <c r="F59" s="214">
        <v>67241.600000000006</v>
      </c>
      <c r="G59" s="134">
        <f t="shared" si="1"/>
        <v>0</v>
      </c>
      <c r="H59" s="7"/>
      <c r="J59" s="80"/>
      <c r="K59" s="94"/>
      <c r="L59" s="49">
        <v>0</v>
      </c>
      <c r="M59" s="49"/>
      <c r="N59" s="50"/>
      <c r="O59" s="51">
        <v>0</v>
      </c>
      <c r="P59" s="52"/>
      <c r="T59" s="344" t="s">
        <v>342</v>
      </c>
      <c r="U59" s="421">
        <v>40757.800000000003</v>
      </c>
      <c r="V59" s="60"/>
      <c r="W59" s="108">
        <v>3206693</v>
      </c>
      <c r="X59" s="59">
        <v>80000</v>
      </c>
      <c r="Y59" s="166">
        <v>42234</v>
      </c>
    </row>
    <row r="60" spans="2:25" ht="16.5" thickTop="1" x14ac:dyDescent="0.25">
      <c r="B60" s="1">
        <v>42231</v>
      </c>
      <c r="C60" s="2" t="s">
        <v>310</v>
      </c>
      <c r="D60" s="214">
        <v>36200.199999999997</v>
      </c>
      <c r="E60" s="4">
        <v>42243</v>
      </c>
      <c r="F60" s="214">
        <v>36200.199999999997</v>
      </c>
      <c r="G60" s="134">
        <f t="shared" si="1"/>
        <v>0</v>
      </c>
      <c r="H60" s="7"/>
      <c r="J60" s="80"/>
      <c r="K60" s="387"/>
      <c r="L60" s="84">
        <f>SUM(L45:L59)</f>
        <v>435043</v>
      </c>
      <c r="M60" s="85"/>
      <c r="N60" s="86"/>
      <c r="O60" s="84">
        <f>SUM(O45:O59)</f>
        <v>435043</v>
      </c>
      <c r="P60" s="36"/>
      <c r="T60" s="2" t="s">
        <v>343</v>
      </c>
      <c r="U60" s="326">
        <v>279</v>
      </c>
      <c r="V60" s="44"/>
      <c r="W60" s="204">
        <v>3206695</v>
      </c>
      <c r="X60" s="61">
        <v>36264.5</v>
      </c>
      <c r="Y60" s="166">
        <v>42234</v>
      </c>
    </row>
    <row r="61" spans="2:25" ht="15.75" x14ac:dyDescent="0.25">
      <c r="B61" s="1">
        <v>42232</v>
      </c>
      <c r="C61" s="2" t="s">
        <v>311</v>
      </c>
      <c r="D61" s="214">
        <v>114174.5</v>
      </c>
      <c r="E61" s="4">
        <v>42243</v>
      </c>
      <c r="F61" s="214">
        <v>114174.5</v>
      </c>
      <c r="G61" s="134">
        <f t="shared" si="1"/>
        <v>0</v>
      </c>
      <c r="H61" s="7"/>
      <c r="J61" s="80"/>
      <c r="T61" s="199" t="s">
        <v>344</v>
      </c>
      <c r="U61" s="388">
        <v>8995.5</v>
      </c>
      <c r="V61" s="41"/>
      <c r="W61" s="108" t="s">
        <v>122</v>
      </c>
      <c r="X61" s="59">
        <v>320</v>
      </c>
      <c r="Y61" s="166">
        <v>42233</v>
      </c>
    </row>
    <row r="62" spans="2:25" ht="16.5" thickBot="1" x14ac:dyDescent="0.3">
      <c r="B62" s="1">
        <v>42233</v>
      </c>
      <c r="C62" s="2" t="s">
        <v>312</v>
      </c>
      <c r="D62" s="214">
        <v>102321.7</v>
      </c>
      <c r="E62" s="4">
        <v>42243</v>
      </c>
      <c r="F62" s="214">
        <v>102321.7</v>
      </c>
      <c r="G62" s="134">
        <f t="shared" si="1"/>
        <v>0</v>
      </c>
      <c r="H62" s="14"/>
      <c r="J62" s="80"/>
      <c r="T62" s="2" t="s">
        <v>345</v>
      </c>
      <c r="U62" s="331">
        <v>11611.35</v>
      </c>
      <c r="V62" s="162"/>
      <c r="W62" s="108" t="s">
        <v>286</v>
      </c>
      <c r="X62" s="59">
        <v>15750.8</v>
      </c>
      <c r="Y62" s="166">
        <v>42235</v>
      </c>
    </row>
    <row r="63" spans="2:25" ht="19.5" thickBot="1" x14ac:dyDescent="0.35">
      <c r="B63" s="1">
        <v>42233</v>
      </c>
      <c r="C63" s="321" t="s">
        <v>313</v>
      </c>
      <c r="D63" s="214">
        <v>8771</v>
      </c>
      <c r="E63" s="4">
        <v>42243</v>
      </c>
      <c r="F63" s="214">
        <v>8771</v>
      </c>
      <c r="G63" s="134">
        <f t="shared" ref="G63:G94" si="2">D63-F63</f>
        <v>0</v>
      </c>
      <c r="H63" s="14"/>
      <c r="J63" s="80"/>
      <c r="K63" s="406"/>
      <c r="L63" s="53" t="s">
        <v>24</v>
      </c>
      <c r="M63" s="22"/>
      <c r="N63" s="35"/>
      <c r="O63" s="225">
        <v>42235</v>
      </c>
      <c r="P63" s="36"/>
      <c r="T63" s="2" t="s">
        <v>346</v>
      </c>
      <c r="U63" s="388">
        <v>315128.2</v>
      </c>
      <c r="V63" s="302"/>
      <c r="W63" s="108">
        <v>3206698</v>
      </c>
      <c r="X63" s="64">
        <v>25000</v>
      </c>
      <c r="Y63" s="164">
        <v>42235</v>
      </c>
    </row>
    <row r="64" spans="2:25" ht="16.5" thickBot="1" x14ac:dyDescent="0.3">
      <c r="B64" s="1">
        <v>42233</v>
      </c>
      <c r="C64" s="2" t="s">
        <v>316</v>
      </c>
      <c r="D64" s="214">
        <v>230549.18</v>
      </c>
      <c r="E64" s="4">
        <v>42243</v>
      </c>
      <c r="F64" s="214">
        <v>230549.18</v>
      </c>
      <c r="G64" s="134">
        <f t="shared" si="2"/>
        <v>0</v>
      </c>
      <c r="H64" s="14"/>
      <c r="J64" s="80"/>
      <c r="K64" s="38"/>
      <c r="L64" s="39"/>
      <c r="M64" s="37"/>
      <c r="N64" s="38"/>
      <c r="O64" s="39" t="s">
        <v>44</v>
      </c>
      <c r="P64" s="40"/>
      <c r="T64" s="383" t="s">
        <v>347</v>
      </c>
      <c r="U64" s="388">
        <v>3870</v>
      </c>
      <c r="V64" s="162"/>
      <c r="W64" s="161">
        <v>3206699</v>
      </c>
      <c r="X64" s="64">
        <v>36400</v>
      </c>
      <c r="Y64" s="164">
        <v>42235</v>
      </c>
    </row>
    <row r="65" spans="2:25" ht="16.5" thickBot="1" x14ac:dyDescent="0.3">
      <c r="B65" s="1">
        <v>42234</v>
      </c>
      <c r="C65" s="2" t="s">
        <v>317</v>
      </c>
      <c r="D65" s="214">
        <v>7524</v>
      </c>
      <c r="E65" s="4">
        <v>42243</v>
      </c>
      <c r="F65" s="214">
        <v>7524</v>
      </c>
      <c r="G65" s="134">
        <f t="shared" si="2"/>
        <v>0</v>
      </c>
      <c r="H65" s="7"/>
      <c r="J65" s="80"/>
      <c r="K65" s="93" t="s">
        <v>21</v>
      </c>
      <c r="L65" s="71" t="s">
        <v>16</v>
      </c>
      <c r="M65" s="72"/>
      <c r="N65" s="73" t="s">
        <v>22</v>
      </c>
      <c r="O65" s="71" t="s">
        <v>16</v>
      </c>
      <c r="P65" s="74"/>
      <c r="T65" s="344" t="s">
        <v>348</v>
      </c>
      <c r="U65" s="421">
        <v>99938</v>
      </c>
      <c r="V65" s="162"/>
      <c r="W65" s="161">
        <v>32006696</v>
      </c>
      <c r="X65" s="64">
        <v>90000</v>
      </c>
      <c r="Y65" s="164">
        <v>42235</v>
      </c>
    </row>
    <row r="66" spans="2:25" ht="15.75" x14ac:dyDescent="0.25">
      <c r="B66" s="1">
        <v>42234</v>
      </c>
      <c r="C66" s="2" t="s">
        <v>318</v>
      </c>
      <c r="D66" s="214">
        <v>2681</v>
      </c>
      <c r="E66" s="4">
        <v>42243</v>
      </c>
      <c r="F66" s="214">
        <v>2681</v>
      </c>
      <c r="G66" s="134">
        <f t="shared" si="2"/>
        <v>0</v>
      </c>
      <c r="H66" s="7"/>
      <c r="J66" s="80"/>
      <c r="K66" s="306" t="s">
        <v>290</v>
      </c>
      <c r="L66" s="138">
        <v>207544.4</v>
      </c>
      <c r="M66" s="138"/>
      <c r="N66" s="109" t="s">
        <v>286</v>
      </c>
      <c r="O66" s="69">
        <v>1385.5</v>
      </c>
      <c r="P66" s="301">
        <v>42221</v>
      </c>
      <c r="Q66" s="129">
        <v>42220</v>
      </c>
      <c r="T66" s="2" t="s">
        <v>349</v>
      </c>
      <c r="U66" s="388">
        <v>5481</v>
      </c>
      <c r="V66" s="170"/>
      <c r="W66" s="161">
        <v>3206697</v>
      </c>
      <c r="X66" s="64">
        <v>100000</v>
      </c>
      <c r="Y66" s="164">
        <v>42235</v>
      </c>
    </row>
    <row r="67" spans="2:25" ht="15.75" x14ac:dyDescent="0.25">
      <c r="B67" s="1">
        <v>42234</v>
      </c>
      <c r="C67" s="2" t="s">
        <v>319</v>
      </c>
      <c r="D67" s="214">
        <v>41408.800000000003</v>
      </c>
      <c r="E67" s="4">
        <v>42243</v>
      </c>
      <c r="F67" s="214">
        <v>41408.800000000003</v>
      </c>
      <c r="G67" s="134">
        <f t="shared" si="2"/>
        <v>0</v>
      </c>
      <c r="H67" s="7"/>
      <c r="J67" s="80"/>
      <c r="K67" s="258" t="s">
        <v>291</v>
      </c>
      <c r="L67" s="219">
        <v>52789.74</v>
      </c>
      <c r="M67" s="44"/>
      <c r="N67" s="108" t="s">
        <v>286</v>
      </c>
      <c r="O67" s="59">
        <v>27934</v>
      </c>
      <c r="P67" s="166">
        <v>42221</v>
      </c>
      <c r="Q67" s="129">
        <v>42220</v>
      </c>
      <c r="T67" s="383" t="s">
        <v>350</v>
      </c>
      <c r="U67" s="388">
        <v>892.8</v>
      </c>
      <c r="V67" s="162"/>
      <c r="W67" s="161" t="s">
        <v>286</v>
      </c>
      <c r="X67" s="64">
        <v>40267.5</v>
      </c>
      <c r="Y67" s="164">
        <v>42237</v>
      </c>
    </row>
    <row r="68" spans="2:25" ht="15.75" x14ac:dyDescent="0.25">
      <c r="B68" s="1">
        <v>42234</v>
      </c>
      <c r="C68" s="2" t="s">
        <v>320</v>
      </c>
      <c r="D68" s="214">
        <v>30864.2</v>
      </c>
      <c r="E68" s="4">
        <v>42243</v>
      </c>
      <c r="F68" s="214">
        <v>30864.2</v>
      </c>
      <c r="G68" s="134">
        <f t="shared" si="2"/>
        <v>0</v>
      </c>
      <c r="H68" s="7"/>
      <c r="J68" s="80"/>
      <c r="K68" s="258" t="s">
        <v>292</v>
      </c>
      <c r="L68" s="219">
        <v>25980.400000000001</v>
      </c>
      <c r="M68" s="44"/>
      <c r="N68" s="108" t="s">
        <v>286</v>
      </c>
      <c r="O68" s="59">
        <v>50000</v>
      </c>
      <c r="P68" s="166">
        <v>42220</v>
      </c>
      <c r="T68" s="2" t="s">
        <v>351</v>
      </c>
      <c r="U68" s="388">
        <v>45240.5</v>
      </c>
      <c r="V68" s="41"/>
      <c r="W68" s="161" t="s">
        <v>365</v>
      </c>
      <c r="X68" s="64">
        <v>145000</v>
      </c>
      <c r="Y68" s="164">
        <v>42236</v>
      </c>
    </row>
    <row r="69" spans="2:25" ht="15.75" x14ac:dyDescent="0.25">
      <c r="B69" s="1">
        <v>42234</v>
      </c>
      <c r="C69" s="321" t="s">
        <v>321</v>
      </c>
      <c r="D69" s="214">
        <v>4520</v>
      </c>
      <c r="E69" s="4">
        <v>42243</v>
      </c>
      <c r="F69" s="214">
        <v>4520</v>
      </c>
      <c r="G69" s="134">
        <f t="shared" si="2"/>
        <v>0</v>
      </c>
      <c r="H69" s="14"/>
      <c r="J69" s="80"/>
      <c r="K69" s="407" t="s">
        <v>276</v>
      </c>
      <c r="L69" s="374">
        <v>120409.44</v>
      </c>
      <c r="M69" s="167"/>
      <c r="N69" s="108" t="s">
        <v>286</v>
      </c>
      <c r="O69" s="59">
        <v>50000</v>
      </c>
      <c r="P69" s="166">
        <v>42220</v>
      </c>
      <c r="T69" s="2" t="s">
        <v>352</v>
      </c>
      <c r="U69" s="388">
        <v>13062.9</v>
      </c>
      <c r="V69" s="41"/>
      <c r="W69" s="161"/>
      <c r="X69" s="64">
        <v>0</v>
      </c>
      <c r="Y69" s="164"/>
    </row>
    <row r="70" spans="2:25" ht="18.75" x14ac:dyDescent="0.3">
      <c r="B70" s="1">
        <v>42235</v>
      </c>
      <c r="C70" s="2" t="s">
        <v>322</v>
      </c>
      <c r="D70" s="214">
        <v>16119.4</v>
      </c>
      <c r="E70" s="4">
        <v>42243</v>
      </c>
      <c r="F70" s="214">
        <v>16119.4</v>
      </c>
      <c r="G70" s="134">
        <f t="shared" si="2"/>
        <v>0</v>
      </c>
      <c r="H70" s="14"/>
      <c r="J70" s="80"/>
      <c r="K70" s="2" t="s">
        <v>277</v>
      </c>
      <c r="L70" s="214">
        <v>47759.8</v>
      </c>
      <c r="M70" s="44"/>
      <c r="N70" s="108">
        <v>3214397</v>
      </c>
      <c r="O70" s="59">
        <v>57000</v>
      </c>
      <c r="P70" s="166">
        <v>42220</v>
      </c>
      <c r="T70" s="362" t="s">
        <v>353</v>
      </c>
      <c r="U70" s="422">
        <v>59878.400000000001</v>
      </c>
      <c r="V70" s="163"/>
      <c r="W70" s="161"/>
      <c r="X70" s="44">
        <v>0</v>
      </c>
      <c r="Y70" s="164"/>
    </row>
    <row r="71" spans="2:25" ht="15.75" x14ac:dyDescent="0.25">
      <c r="B71" s="1">
        <v>42235</v>
      </c>
      <c r="C71" s="2" t="s">
        <v>323</v>
      </c>
      <c r="D71" s="214">
        <v>78797.600000000006</v>
      </c>
      <c r="E71" s="4">
        <v>42243</v>
      </c>
      <c r="F71" s="214">
        <v>78797.600000000006</v>
      </c>
      <c r="G71" s="134">
        <f t="shared" si="2"/>
        <v>0</v>
      </c>
      <c r="H71" s="14"/>
      <c r="J71" s="80"/>
      <c r="K71" s="2" t="s">
        <v>278</v>
      </c>
      <c r="L71" s="214">
        <v>23537.599999999999</v>
      </c>
      <c r="M71" s="60"/>
      <c r="N71" s="108" t="s">
        <v>286</v>
      </c>
      <c r="O71" s="59">
        <v>33056</v>
      </c>
      <c r="P71" s="166">
        <v>42222</v>
      </c>
      <c r="Q71" s="129">
        <v>42221</v>
      </c>
      <c r="T71" s="429" t="s">
        <v>355</v>
      </c>
      <c r="U71" s="92">
        <v>34528.129999999997</v>
      </c>
      <c r="V71" s="15" t="s">
        <v>29</v>
      </c>
      <c r="W71" s="48"/>
      <c r="X71" s="48"/>
      <c r="Y71" s="48"/>
    </row>
    <row r="72" spans="2:25" ht="16.5" thickBot="1" x14ac:dyDescent="0.3">
      <c r="B72" s="1">
        <v>42235</v>
      </c>
      <c r="C72" s="2" t="s">
        <v>324</v>
      </c>
      <c r="D72" s="214">
        <v>653.28</v>
      </c>
      <c r="E72" s="4">
        <v>42243</v>
      </c>
      <c r="F72" s="214">
        <v>653.28</v>
      </c>
      <c r="G72" s="134">
        <f t="shared" si="2"/>
        <v>0</v>
      </c>
      <c r="H72" s="14"/>
      <c r="J72" s="80"/>
      <c r="K72" s="2" t="s">
        <v>279</v>
      </c>
      <c r="L72" s="214">
        <v>1673</v>
      </c>
      <c r="M72" s="44"/>
      <c r="N72" s="204" t="s">
        <v>286</v>
      </c>
      <c r="O72" s="61">
        <v>75000</v>
      </c>
      <c r="P72" s="166">
        <v>42221</v>
      </c>
      <c r="T72" s="414"/>
      <c r="U72" s="423">
        <v>0</v>
      </c>
      <c r="V72" s="415"/>
      <c r="W72" s="413"/>
      <c r="X72" s="416"/>
      <c r="Y72" s="417"/>
    </row>
    <row r="73" spans="2:25" ht="19.5" thickTop="1" x14ac:dyDescent="0.3">
      <c r="B73" s="1">
        <v>42235</v>
      </c>
      <c r="C73" s="2" t="s">
        <v>325</v>
      </c>
      <c r="D73" s="214">
        <v>224088.35</v>
      </c>
      <c r="E73" s="4">
        <v>42243</v>
      </c>
      <c r="F73" s="214">
        <v>224088.35</v>
      </c>
      <c r="G73" s="134">
        <f t="shared" si="2"/>
        <v>0</v>
      </c>
      <c r="H73" s="7"/>
      <c r="J73" s="80"/>
      <c r="K73" s="2" t="s">
        <v>280</v>
      </c>
      <c r="L73" s="215">
        <v>1821.6</v>
      </c>
      <c r="M73" s="41"/>
      <c r="N73" s="108">
        <v>3214401</v>
      </c>
      <c r="O73" s="59">
        <v>65000</v>
      </c>
      <c r="P73" s="166">
        <v>42221</v>
      </c>
      <c r="T73" s="199"/>
      <c r="U73" s="425">
        <f>SUM(U54:U72)</f>
        <v>761412.30000000016</v>
      </c>
      <c r="V73" s="157"/>
      <c r="W73" s="149"/>
      <c r="X73" s="257">
        <f>SUM(X54:X70)</f>
        <v>761412.3</v>
      </c>
      <c r="Y73" s="154"/>
    </row>
    <row r="74" spans="2:25" ht="15.75" x14ac:dyDescent="0.25">
      <c r="B74" s="1">
        <v>42235</v>
      </c>
      <c r="C74" s="2" t="s">
        <v>326</v>
      </c>
      <c r="D74" s="214">
        <v>22273</v>
      </c>
      <c r="E74" s="4">
        <v>42243</v>
      </c>
      <c r="F74" s="214">
        <v>22273</v>
      </c>
      <c r="G74" s="134">
        <f t="shared" si="2"/>
        <v>0</v>
      </c>
      <c r="H74" s="7"/>
      <c r="J74" s="80"/>
      <c r="K74" s="2" t="s">
        <v>281</v>
      </c>
      <c r="L74" s="214">
        <v>204</v>
      </c>
      <c r="M74" s="162"/>
      <c r="N74" s="108">
        <v>3214398</v>
      </c>
      <c r="O74" s="59">
        <v>58000</v>
      </c>
      <c r="P74" s="166">
        <v>42221</v>
      </c>
      <c r="T74" s="199"/>
      <c r="U74" s="113"/>
      <c r="V74" s="157"/>
      <c r="W74" s="149"/>
      <c r="X74" s="152"/>
      <c r="Y74" s="154"/>
    </row>
    <row r="75" spans="2:25" ht="16.5" thickBot="1" x14ac:dyDescent="0.3">
      <c r="B75" s="1">
        <v>42236</v>
      </c>
      <c r="C75" s="321" t="s">
        <v>327</v>
      </c>
      <c r="D75" s="214">
        <v>42237.5</v>
      </c>
      <c r="E75" s="4">
        <v>42243</v>
      </c>
      <c r="F75" s="214">
        <v>42237.5</v>
      </c>
      <c r="G75" s="134">
        <f t="shared" si="2"/>
        <v>0</v>
      </c>
      <c r="H75" s="18"/>
      <c r="J75" s="80"/>
      <c r="K75" s="2" t="s">
        <v>293</v>
      </c>
      <c r="L75" s="214">
        <v>1930</v>
      </c>
      <c r="M75" s="302"/>
      <c r="N75" s="108" t="s">
        <v>286</v>
      </c>
      <c r="O75" s="64">
        <v>40916</v>
      </c>
      <c r="P75" s="164">
        <v>42223</v>
      </c>
      <c r="Q75" s="129">
        <v>42222</v>
      </c>
      <c r="T75" s="199"/>
      <c r="U75" s="79"/>
      <c r="V75" s="80"/>
      <c r="W75" s="149"/>
      <c r="X75" s="152"/>
      <c r="Y75" s="154"/>
    </row>
    <row r="76" spans="2:25" ht="19.5" thickBot="1" x14ac:dyDescent="0.35">
      <c r="B76" s="1">
        <v>42236</v>
      </c>
      <c r="C76" s="2" t="s">
        <v>328</v>
      </c>
      <c r="D76" s="215">
        <v>14436.7</v>
      </c>
      <c r="E76" s="4">
        <v>42243</v>
      </c>
      <c r="F76" s="215">
        <v>14436.7</v>
      </c>
      <c r="G76" s="134">
        <f t="shared" si="2"/>
        <v>0</v>
      </c>
      <c r="H76" s="7"/>
      <c r="J76" s="80"/>
      <c r="K76" s="2" t="s">
        <v>282</v>
      </c>
      <c r="L76" s="214">
        <v>46289.2</v>
      </c>
      <c r="M76" s="162"/>
      <c r="N76" s="161" t="s">
        <v>286</v>
      </c>
      <c r="O76" s="64">
        <v>80000</v>
      </c>
      <c r="P76" s="164">
        <v>42222</v>
      </c>
      <c r="T76" s="430"/>
      <c r="U76" s="53" t="s">
        <v>24</v>
      </c>
      <c r="V76" s="22"/>
      <c r="W76" s="35"/>
      <c r="X76" s="315">
        <v>42248</v>
      </c>
      <c r="Y76" s="36"/>
    </row>
    <row r="77" spans="2:25" ht="16.5" thickBot="1" x14ac:dyDescent="0.3">
      <c r="B77" s="1">
        <v>42236</v>
      </c>
      <c r="C77" s="2" t="s">
        <v>329</v>
      </c>
      <c r="D77" s="214">
        <v>2204</v>
      </c>
      <c r="E77" s="4">
        <v>42243</v>
      </c>
      <c r="F77" s="214">
        <v>2204</v>
      </c>
      <c r="G77" s="134">
        <f t="shared" si="2"/>
        <v>0</v>
      </c>
      <c r="H77" s="7"/>
      <c r="J77" s="80"/>
      <c r="K77" s="2" t="s">
        <v>294</v>
      </c>
      <c r="L77" s="214">
        <v>276995.06</v>
      </c>
      <c r="M77" s="162"/>
      <c r="N77" s="161" t="s">
        <v>286</v>
      </c>
      <c r="O77" s="64">
        <v>20000</v>
      </c>
      <c r="P77" s="164">
        <v>42222</v>
      </c>
      <c r="T77" s="38"/>
      <c r="U77" s="39"/>
      <c r="V77" s="37"/>
      <c r="W77" s="38"/>
      <c r="X77" s="39" t="s">
        <v>44</v>
      </c>
      <c r="Y77" s="40"/>
    </row>
    <row r="78" spans="2:25" ht="16.5" thickBot="1" x14ac:dyDescent="0.3">
      <c r="B78" s="1">
        <v>42236</v>
      </c>
      <c r="C78" s="2" t="s">
        <v>330</v>
      </c>
      <c r="D78" s="214">
        <v>277069.09999999998</v>
      </c>
      <c r="E78" s="4">
        <v>42243</v>
      </c>
      <c r="F78" s="214">
        <v>277069.09999999998</v>
      </c>
      <c r="G78" s="134">
        <f t="shared" si="2"/>
        <v>0</v>
      </c>
      <c r="H78" s="18"/>
      <c r="J78" s="80"/>
      <c r="K78" s="2" t="s">
        <v>283</v>
      </c>
      <c r="L78" s="214">
        <v>218058.1</v>
      </c>
      <c r="M78" s="170"/>
      <c r="N78" s="161">
        <v>3214400</v>
      </c>
      <c r="O78" s="64">
        <v>105000</v>
      </c>
      <c r="P78" s="164">
        <v>42222</v>
      </c>
      <c r="T78" s="93" t="s">
        <v>21</v>
      </c>
      <c r="U78" s="71" t="s">
        <v>16</v>
      </c>
      <c r="V78" s="72"/>
      <c r="W78" s="73" t="s">
        <v>22</v>
      </c>
      <c r="X78" s="71" t="s">
        <v>16</v>
      </c>
      <c r="Y78" s="74"/>
    </row>
    <row r="79" spans="2:25" ht="15.75" x14ac:dyDescent="0.25">
      <c r="B79" s="198">
        <v>42236</v>
      </c>
      <c r="C79" s="321" t="s">
        <v>331</v>
      </c>
      <c r="D79" s="214">
        <v>49412.800000000003</v>
      </c>
      <c r="E79" s="4">
        <v>42243</v>
      </c>
      <c r="F79" s="214">
        <v>49412.800000000003</v>
      </c>
      <c r="G79" s="134">
        <f t="shared" si="2"/>
        <v>0</v>
      </c>
      <c r="H79" s="18"/>
      <c r="J79" s="80"/>
      <c r="K79" s="2" t="s">
        <v>284</v>
      </c>
      <c r="L79" s="214">
        <v>49378.8</v>
      </c>
      <c r="M79" s="162"/>
      <c r="N79" s="161" t="s">
        <v>286</v>
      </c>
      <c r="O79" s="64">
        <v>109</v>
      </c>
      <c r="P79" s="164">
        <v>42223</v>
      </c>
      <c r="T79" s="306" t="s">
        <v>386</v>
      </c>
      <c r="U79" s="138">
        <v>7823.2</v>
      </c>
      <c r="V79" s="138"/>
      <c r="W79" s="109">
        <v>3206720</v>
      </c>
      <c r="X79" s="69">
        <v>83000</v>
      </c>
      <c r="Y79" s="301">
        <v>42236</v>
      </c>
    </row>
    <row r="80" spans="2:25" ht="15.75" x14ac:dyDescent="0.25">
      <c r="B80" s="1">
        <v>42236</v>
      </c>
      <c r="C80" s="2" t="s">
        <v>332</v>
      </c>
      <c r="D80" s="214">
        <v>70080</v>
      </c>
      <c r="E80" s="4">
        <v>42243</v>
      </c>
      <c r="F80" s="214">
        <v>70080</v>
      </c>
      <c r="G80" s="134">
        <f t="shared" si="2"/>
        <v>0</v>
      </c>
      <c r="H80" s="7"/>
      <c r="J80" s="80"/>
      <c r="K80" s="2" t="s">
        <v>285</v>
      </c>
      <c r="L80" s="214">
        <v>58991.4</v>
      </c>
      <c r="M80" s="41"/>
      <c r="N80" s="161" t="s">
        <v>122</v>
      </c>
      <c r="O80" s="64">
        <v>1440</v>
      </c>
      <c r="P80" s="164">
        <v>42221</v>
      </c>
      <c r="T80" s="258" t="s">
        <v>367</v>
      </c>
      <c r="U80" s="418">
        <v>1060.8</v>
      </c>
      <c r="V80" s="44"/>
      <c r="W80" s="108" t="s">
        <v>122</v>
      </c>
      <c r="X80" s="59">
        <v>850</v>
      </c>
      <c r="Y80" s="166">
        <v>42236</v>
      </c>
    </row>
    <row r="81" spans="2:27" ht="16.5" customHeight="1" x14ac:dyDescent="0.25">
      <c r="B81" s="1">
        <v>42237</v>
      </c>
      <c r="C81" s="2" t="s">
        <v>333</v>
      </c>
      <c r="D81" s="349">
        <v>13450.4</v>
      </c>
      <c r="E81" s="4">
        <v>42243</v>
      </c>
      <c r="F81" s="349">
        <v>13450.4</v>
      </c>
      <c r="G81" s="134">
        <f t="shared" si="2"/>
        <v>0</v>
      </c>
      <c r="H81" s="7"/>
      <c r="J81" s="80"/>
      <c r="K81" s="2" t="s">
        <v>295</v>
      </c>
      <c r="L81" s="214">
        <v>19567.599999999999</v>
      </c>
      <c r="M81" s="41"/>
      <c r="N81" s="161">
        <v>3214402</v>
      </c>
      <c r="O81" s="64">
        <v>26000</v>
      </c>
      <c r="P81" s="164">
        <v>42222</v>
      </c>
      <c r="T81" s="258" t="s">
        <v>368</v>
      </c>
      <c r="U81" s="418">
        <v>537</v>
      </c>
      <c r="V81" s="44"/>
      <c r="W81" s="108" t="s">
        <v>122</v>
      </c>
      <c r="X81" s="59">
        <v>4514.8</v>
      </c>
      <c r="Y81" s="166">
        <v>42236</v>
      </c>
    </row>
    <row r="82" spans="2:27" ht="18.75" x14ac:dyDescent="0.3">
      <c r="B82" s="1">
        <v>42237</v>
      </c>
      <c r="C82" s="2" t="s">
        <v>334</v>
      </c>
      <c r="D82" s="214">
        <v>194497.92000000001</v>
      </c>
      <c r="E82" s="4" t="s">
        <v>366</v>
      </c>
      <c r="F82" s="214">
        <f>91950.64+102547.28</f>
        <v>194497.91999999998</v>
      </c>
      <c r="G82" s="134">
        <f t="shared" si="2"/>
        <v>0</v>
      </c>
      <c r="H82" s="7"/>
      <c r="J82" s="80"/>
      <c r="K82" s="2" t="s">
        <v>296</v>
      </c>
      <c r="L82" s="214">
        <v>223688.1</v>
      </c>
      <c r="M82" s="163"/>
      <c r="N82" s="161" t="s">
        <v>286</v>
      </c>
      <c r="O82" s="44">
        <v>75000</v>
      </c>
      <c r="P82" s="164">
        <v>42223</v>
      </c>
      <c r="T82" s="407" t="s">
        <v>355</v>
      </c>
      <c r="U82" s="419">
        <v>228096.27</v>
      </c>
      <c r="V82" s="167"/>
      <c r="W82" s="108" t="s">
        <v>122</v>
      </c>
      <c r="X82" s="59">
        <v>3900</v>
      </c>
      <c r="Y82" s="166">
        <v>42236</v>
      </c>
    </row>
    <row r="83" spans="2:27" ht="15.75" x14ac:dyDescent="0.25">
      <c r="B83" s="1">
        <v>42237</v>
      </c>
      <c r="C83" s="2" t="s">
        <v>335</v>
      </c>
      <c r="D83" s="214">
        <v>1218.8</v>
      </c>
      <c r="E83" s="4">
        <v>42245</v>
      </c>
      <c r="F83" s="214">
        <v>1218.8</v>
      </c>
      <c r="G83" s="134">
        <f t="shared" si="2"/>
        <v>0</v>
      </c>
      <c r="H83" s="7"/>
      <c r="J83" s="80"/>
      <c r="K83" s="2" t="s">
        <v>289</v>
      </c>
      <c r="L83" s="214">
        <v>1344</v>
      </c>
      <c r="M83" s="41"/>
      <c r="N83" s="161" t="s">
        <v>286</v>
      </c>
      <c r="O83" s="59">
        <v>60000</v>
      </c>
      <c r="P83" s="166">
        <v>42223</v>
      </c>
      <c r="T83" s="2" t="s">
        <v>356</v>
      </c>
      <c r="U83" s="388">
        <v>25511.4</v>
      </c>
      <c r="V83" s="44"/>
      <c r="W83" s="108" t="s">
        <v>286</v>
      </c>
      <c r="X83" s="59">
        <v>14557.52</v>
      </c>
      <c r="Y83" s="166">
        <v>42237</v>
      </c>
    </row>
    <row r="84" spans="2:27" ht="15.75" x14ac:dyDescent="0.25">
      <c r="B84" s="1">
        <v>42237</v>
      </c>
      <c r="C84" s="2" t="s">
        <v>339</v>
      </c>
      <c r="D84" s="347">
        <v>761.2</v>
      </c>
      <c r="E84" s="4">
        <v>42245</v>
      </c>
      <c r="F84" s="347">
        <v>761.2</v>
      </c>
      <c r="G84" s="134">
        <f t="shared" si="2"/>
        <v>0</v>
      </c>
      <c r="H84" s="7"/>
      <c r="J84" s="80"/>
      <c r="K84" s="2" t="s">
        <v>297</v>
      </c>
      <c r="L84" s="214">
        <v>18843.3</v>
      </c>
      <c r="M84" s="165"/>
      <c r="N84" s="161" t="s">
        <v>286</v>
      </c>
      <c r="O84" s="59">
        <v>350</v>
      </c>
      <c r="P84" s="166">
        <v>42223</v>
      </c>
      <c r="T84" s="321" t="s">
        <v>357</v>
      </c>
      <c r="U84" s="326">
        <v>1183</v>
      </c>
      <c r="V84" s="60"/>
      <c r="W84" s="108" t="s">
        <v>286</v>
      </c>
      <c r="X84" s="59">
        <v>75000</v>
      </c>
      <c r="Y84" s="166">
        <v>42237</v>
      </c>
    </row>
    <row r="85" spans="2:27" ht="15.75" x14ac:dyDescent="0.25">
      <c r="B85" s="1">
        <v>42238</v>
      </c>
      <c r="C85" s="2" t="s">
        <v>340</v>
      </c>
      <c r="D85" s="348">
        <v>13060.12</v>
      </c>
      <c r="E85" s="4">
        <v>42245</v>
      </c>
      <c r="F85" s="348">
        <v>13060.12</v>
      </c>
      <c r="G85" s="134">
        <f t="shared" si="2"/>
        <v>0</v>
      </c>
      <c r="H85" s="7"/>
      <c r="J85" s="80"/>
      <c r="K85" s="2" t="s">
        <v>298</v>
      </c>
      <c r="L85" s="214">
        <v>118252.4</v>
      </c>
      <c r="M85" s="165"/>
      <c r="N85" s="161">
        <v>3214403</v>
      </c>
      <c r="O85" s="59">
        <v>105000</v>
      </c>
      <c r="P85" s="166">
        <v>42223</v>
      </c>
      <c r="T85" s="222" t="s">
        <v>361</v>
      </c>
      <c r="U85" s="326">
        <v>15777.3</v>
      </c>
      <c r="V85" s="44"/>
      <c r="W85" s="204" t="s">
        <v>286</v>
      </c>
      <c r="X85" s="61">
        <v>90000</v>
      </c>
      <c r="Y85" s="166">
        <v>42237</v>
      </c>
    </row>
    <row r="86" spans="2:27" ht="15.75" x14ac:dyDescent="0.25">
      <c r="B86" s="198">
        <v>42238</v>
      </c>
      <c r="C86" s="199" t="s">
        <v>341</v>
      </c>
      <c r="D86" s="349">
        <v>4161.32</v>
      </c>
      <c r="E86" s="4">
        <v>42245</v>
      </c>
      <c r="F86" s="349">
        <v>4161.32</v>
      </c>
      <c r="G86" s="134">
        <f t="shared" si="2"/>
        <v>0</v>
      </c>
      <c r="H86" s="7"/>
      <c r="J86" s="80"/>
      <c r="K86" s="2" t="s">
        <v>299</v>
      </c>
      <c r="L86" s="214">
        <v>18459</v>
      </c>
      <c r="M86" s="41"/>
      <c r="N86" s="161">
        <v>3214404</v>
      </c>
      <c r="O86" s="59">
        <v>91000</v>
      </c>
      <c r="P86" s="166">
        <v>42223</v>
      </c>
      <c r="T86" s="2" t="s">
        <v>362</v>
      </c>
      <c r="U86" s="388">
        <v>4669.8999999999996</v>
      </c>
      <c r="V86" s="41"/>
      <c r="W86" s="108" t="s">
        <v>286</v>
      </c>
      <c r="X86" s="59">
        <v>37821</v>
      </c>
      <c r="Y86" s="166">
        <v>42238</v>
      </c>
    </row>
    <row r="87" spans="2:27" ht="15.75" x14ac:dyDescent="0.25">
      <c r="B87" s="1">
        <v>42238</v>
      </c>
      <c r="C87" s="344" t="s">
        <v>342</v>
      </c>
      <c r="D87" s="382">
        <v>40757.800000000003</v>
      </c>
      <c r="E87" s="4">
        <v>42245</v>
      </c>
      <c r="F87" s="382">
        <v>40757.800000000003</v>
      </c>
      <c r="G87" s="134">
        <f t="shared" si="2"/>
        <v>0</v>
      </c>
      <c r="H87" s="7"/>
      <c r="J87" s="80"/>
      <c r="K87" s="2" t="s">
        <v>300</v>
      </c>
      <c r="L87" s="214">
        <v>150.80000000000001</v>
      </c>
      <c r="M87" s="162"/>
      <c r="N87" s="161">
        <v>3214399</v>
      </c>
      <c r="O87" s="59">
        <v>33685</v>
      </c>
      <c r="P87" s="166">
        <v>42223</v>
      </c>
      <c r="T87" s="352" t="s">
        <v>363</v>
      </c>
      <c r="U87" s="436">
        <v>1306.5999999999999</v>
      </c>
      <c r="V87" s="162"/>
      <c r="W87" s="108" t="s">
        <v>384</v>
      </c>
      <c r="X87" s="59">
        <v>120000</v>
      </c>
      <c r="Y87" s="166">
        <v>42237</v>
      </c>
    </row>
    <row r="88" spans="2:27" ht="15.75" x14ac:dyDescent="0.25">
      <c r="B88" s="1">
        <v>42238</v>
      </c>
      <c r="C88" s="2" t="s">
        <v>343</v>
      </c>
      <c r="D88" s="347">
        <v>279</v>
      </c>
      <c r="E88" s="4">
        <v>42245</v>
      </c>
      <c r="F88" s="347">
        <v>279</v>
      </c>
      <c r="G88" s="134">
        <f t="shared" si="2"/>
        <v>0</v>
      </c>
      <c r="H88" s="7"/>
      <c r="J88" s="80"/>
      <c r="K88" s="2" t="s">
        <v>301</v>
      </c>
      <c r="L88" s="214">
        <v>369919.18</v>
      </c>
      <c r="M88" s="162"/>
      <c r="N88" s="161" t="s">
        <v>122</v>
      </c>
      <c r="O88" s="59">
        <v>12629.48</v>
      </c>
      <c r="P88" s="166">
        <v>42223</v>
      </c>
      <c r="T88" s="362" t="s">
        <v>364</v>
      </c>
      <c r="U88" s="326">
        <v>316779.7</v>
      </c>
      <c r="V88" s="302"/>
      <c r="W88" s="108">
        <v>3206704</v>
      </c>
      <c r="X88" s="64">
        <v>51000</v>
      </c>
      <c r="Y88" s="164">
        <v>42237</v>
      </c>
    </row>
    <row r="89" spans="2:27" ht="15.75" x14ac:dyDescent="0.25">
      <c r="B89" s="1">
        <v>42238</v>
      </c>
      <c r="C89" s="199" t="s">
        <v>344</v>
      </c>
      <c r="D89" s="349">
        <v>8995.5</v>
      </c>
      <c r="E89" s="4">
        <v>42245</v>
      </c>
      <c r="F89" s="349">
        <v>8995.5</v>
      </c>
      <c r="G89" s="134">
        <f t="shared" si="2"/>
        <v>0</v>
      </c>
      <c r="H89" s="7"/>
      <c r="J89" s="80"/>
      <c r="K89" s="2" t="s">
        <v>302</v>
      </c>
      <c r="L89" s="214">
        <v>27880.400000000001</v>
      </c>
      <c r="M89" s="41"/>
      <c r="N89" s="176" t="s">
        <v>122</v>
      </c>
      <c r="O89" s="59">
        <v>516</v>
      </c>
      <c r="P89" s="166">
        <v>42223</v>
      </c>
      <c r="T89" s="362" t="s">
        <v>369</v>
      </c>
      <c r="U89" s="326">
        <v>7245</v>
      </c>
      <c r="V89" s="162"/>
      <c r="W89" s="161" t="s">
        <v>122</v>
      </c>
      <c r="X89" s="64">
        <v>134</v>
      </c>
      <c r="Y89" s="164">
        <v>42236</v>
      </c>
    </row>
    <row r="90" spans="2:27" ht="15.75" x14ac:dyDescent="0.25">
      <c r="B90" s="1">
        <v>42238</v>
      </c>
      <c r="C90" s="2" t="s">
        <v>345</v>
      </c>
      <c r="D90" s="348">
        <v>11611.35</v>
      </c>
      <c r="E90" s="4">
        <v>42245</v>
      </c>
      <c r="F90" s="348">
        <v>11611.35</v>
      </c>
      <c r="G90" s="134">
        <f t="shared" si="2"/>
        <v>0</v>
      </c>
      <c r="H90" s="7"/>
      <c r="J90" s="80"/>
      <c r="K90" s="2" t="s">
        <v>303</v>
      </c>
      <c r="L90" s="214">
        <v>56070.400000000001</v>
      </c>
      <c r="M90" s="41"/>
      <c r="N90" s="176" t="s">
        <v>122</v>
      </c>
      <c r="O90" s="64">
        <v>268</v>
      </c>
      <c r="P90" s="164">
        <v>42223</v>
      </c>
      <c r="T90" s="228" t="s">
        <v>370</v>
      </c>
      <c r="U90" s="331">
        <v>1984.4</v>
      </c>
      <c r="V90" s="162"/>
      <c r="W90" s="161" t="s">
        <v>286</v>
      </c>
      <c r="X90" s="64">
        <v>55000</v>
      </c>
      <c r="Y90" s="164">
        <v>42238</v>
      </c>
    </row>
    <row r="91" spans="2:27" ht="15.75" x14ac:dyDescent="0.25">
      <c r="B91" s="1">
        <v>42238</v>
      </c>
      <c r="C91" s="2" t="s">
        <v>346</v>
      </c>
      <c r="D91" s="349">
        <v>315128.2</v>
      </c>
      <c r="E91" s="4">
        <v>42245</v>
      </c>
      <c r="F91" s="349">
        <v>315128.2</v>
      </c>
      <c r="G91" s="134">
        <f t="shared" si="2"/>
        <v>0</v>
      </c>
      <c r="H91" s="7"/>
      <c r="J91" s="80"/>
      <c r="K91" s="2" t="s">
        <v>304</v>
      </c>
      <c r="L91" s="214">
        <v>14214.2</v>
      </c>
      <c r="M91" s="44"/>
      <c r="N91" s="108" t="s">
        <v>122</v>
      </c>
      <c r="O91" s="64">
        <v>230</v>
      </c>
      <c r="P91" s="164">
        <v>42222</v>
      </c>
      <c r="T91" s="228" t="s">
        <v>371</v>
      </c>
      <c r="U91" s="331">
        <v>256655.2</v>
      </c>
      <c r="V91" s="170"/>
      <c r="W91" s="161">
        <v>3206709</v>
      </c>
      <c r="X91" s="64">
        <v>40107</v>
      </c>
      <c r="Y91" s="164">
        <v>42238</v>
      </c>
      <c r="Z91" s="106"/>
      <c r="AA91" s="106"/>
    </row>
    <row r="92" spans="2:27" ht="15.75" x14ac:dyDescent="0.25">
      <c r="B92" s="1">
        <v>42238</v>
      </c>
      <c r="C92" s="383" t="s">
        <v>347</v>
      </c>
      <c r="D92" s="349">
        <v>3870</v>
      </c>
      <c r="E92" s="4">
        <v>42245</v>
      </c>
      <c r="F92" s="349">
        <v>3870</v>
      </c>
      <c r="G92" s="134">
        <f t="shared" si="2"/>
        <v>0</v>
      </c>
      <c r="H92" s="7"/>
      <c r="J92" s="80"/>
      <c r="K92" s="2" t="s">
        <v>305</v>
      </c>
      <c r="L92" s="214">
        <v>4208</v>
      </c>
      <c r="M92" s="167"/>
      <c r="N92" s="108" t="s">
        <v>122</v>
      </c>
      <c r="O92" s="64">
        <v>8701.24</v>
      </c>
      <c r="P92" s="166">
        <v>42222</v>
      </c>
      <c r="T92" s="228" t="s">
        <v>372</v>
      </c>
      <c r="U92" s="331">
        <v>3794.5</v>
      </c>
      <c r="V92" s="162"/>
      <c r="W92" s="161">
        <v>3206705</v>
      </c>
      <c r="X92" s="64">
        <v>60000</v>
      </c>
      <c r="Y92" s="164">
        <v>42238</v>
      </c>
      <c r="Z92" s="106"/>
      <c r="AA92" s="106"/>
    </row>
    <row r="93" spans="2:27" ht="15.75" x14ac:dyDescent="0.25">
      <c r="B93" s="1">
        <v>42238</v>
      </c>
      <c r="C93" s="344" t="s">
        <v>348</v>
      </c>
      <c r="D93" s="382">
        <v>99938</v>
      </c>
      <c r="E93" s="4">
        <v>42245</v>
      </c>
      <c r="F93" s="382">
        <v>99938</v>
      </c>
      <c r="G93" s="134">
        <f t="shared" si="2"/>
        <v>0</v>
      </c>
      <c r="H93" s="7"/>
      <c r="J93" s="80"/>
      <c r="K93" s="2" t="s">
        <v>306</v>
      </c>
      <c r="L93" s="214">
        <v>1389.5</v>
      </c>
      <c r="M93" s="165"/>
      <c r="N93" s="108">
        <v>3214409</v>
      </c>
      <c r="O93" s="64">
        <v>40410.5</v>
      </c>
      <c r="P93" s="164">
        <v>42224</v>
      </c>
      <c r="T93" s="228" t="s">
        <v>373</v>
      </c>
      <c r="U93" s="331">
        <v>6269.2</v>
      </c>
      <c r="V93" s="41"/>
      <c r="W93" s="161" t="s">
        <v>385</v>
      </c>
      <c r="X93" s="64">
        <v>130000</v>
      </c>
      <c r="Y93" s="164">
        <v>42238</v>
      </c>
      <c r="Z93" s="106"/>
      <c r="AA93" s="106"/>
    </row>
    <row r="94" spans="2:27" ht="15.75" x14ac:dyDescent="0.25">
      <c r="B94" s="1">
        <v>42239</v>
      </c>
      <c r="C94" s="2" t="s">
        <v>349</v>
      </c>
      <c r="D94" s="349">
        <v>5481</v>
      </c>
      <c r="E94" s="4">
        <v>42245</v>
      </c>
      <c r="F94" s="349">
        <v>5481</v>
      </c>
      <c r="G94" s="134">
        <f t="shared" si="2"/>
        <v>0</v>
      </c>
      <c r="H94" s="7"/>
      <c r="J94" s="80"/>
      <c r="K94" s="2" t="s">
        <v>307</v>
      </c>
      <c r="L94" s="214">
        <v>2674</v>
      </c>
      <c r="M94" s="165"/>
      <c r="N94" s="108">
        <v>3214407</v>
      </c>
      <c r="O94" s="64">
        <v>70000</v>
      </c>
      <c r="P94" s="164">
        <v>42224</v>
      </c>
      <c r="T94" s="228" t="s">
        <v>374</v>
      </c>
      <c r="U94" s="331">
        <v>55113.15</v>
      </c>
      <c r="V94" s="41"/>
      <c r="W94" s="161" t="s">
        <v>286</v>
      </c>
      <c r="X94" s="64">
        <v>5000</v>
      </c>
      <c r="Y94" s="164">
        <v>42241</v>
      </c>
      <c r="Z94" s="106"/>
      <c r="AA94" s="106"/>
    </row>
    <row r="95" spans="2:27" ht="18.75" x14ac:dyDescent="0.3">
      <c r="B95" s="1">
        <v>42239</v>
      </c>
      <c r="C95" s="383" t="s">
        <v>350</v>
      </c>
      <c r="D95" s="349">
        <v>892.8</v>
      </c>
      <c r="E95" s="4">
        <v>42245</v>
      </c>
      <c r="F95" s="349">
        <v>892.8</v>
      </c>
      <c r="G95" s="134">
        <f t="shared" ref="G95" si="3">D95-F95</f>
        <v>0</v>
      </c>
      <c r="H95" s="7"/>
      <c r="J95" s="80"/>
      <c r="K95" s="224" t="s">
        <v>308</v>
      </c>
      <c r="L95" s="219">
        <v>14599.8</v>
      </c>
      <c r="M95" s="165"/>
      <c r="N95" s="108">
        <v>3214408</v>
      </c>
      <c r="O95" s="64">
        <v>90000</v>
      </c>
      <c r="P95" s="164">
        <v>42224</v>
      </c>
      <c r="T95" s="228" t="s">
        <v>375</v>
      </c>
      <c r="U95" s="331">
        <v>6553</v>
      </c>
      <c r="V95" s="163"/>
      <c r="W95" s="161">
        <v>3206710</v>
      </c>
      <c r="X95" s="44">
        <v>80000</v>
      </c>
      <c r="Y95" s="164">
        <v>42239</v>
      </c>
      <c r="Z95" s="106"/>
      <c r="AA95" s="106"/>
    </row>
    <row r="96" spans="2:27" ht="15.75" x14ac:dyDescent="0.25">
      <c r="B96" s="1">
        <v>42240</v>
      </c>
      <c r="C96" s="2" t="s">
        <v>351</v>
      </c>
      <c r="D96" s="349">
        <v>45240.5</v>
      </c>
      <c r="E96" s="4">
        <v>42245</v>
      </c>
      <c r="F96" s="349">
        <v>45240.5</v>
      </c>
      <c r="G96" s="134">
        <f t="shared" ref="G96:G112" si="4">D96-F96</f>
        <v>0</v>
      </c>
      <c r="H96" s="7"/>
      <c r="J96" s="80"/>
      <c r="K96" s="249"/>
      <c r="L96" s="359"/>
      <c r="M96" s="41"/>
      <c r="N96" s="108" t="s">
        <v>314</v>
      </c>
      <c r="O96" s="64">
        <v>120000</v>
      </c>
      <c r="P96" s="164">
        <v>42224</v>
      </c>
      <c r="T96" s="228" t="s">
        <v>376</v>
      </c>
      <c r="U96" s="331">
        <v>11367.4</v>
      </c>
      <c r="V96" s="41"/>
      <c r="W96" s="161">
        <v>3206711</v>
      </c>
      <c r="X96" s="59">
        <v>60000</v>
      </c>
      <c r="Y96" s="166">
        <v>42239</v>
      </c>
      <c r="Z96" s="106"/>
      <c r="AA96" s="106"/>
    </row>
    <row r="97" spans="2:27" ht="15.75" x14ac:dyDescent="0.25">
      <c r="B97" s="1">
        <v>42240</v>
      </c>
      <c r="C97" s="2" t="s">
        <v>352</v>
      </c>
      <c r="D97" s="349">
        <v>13062.9</v>
      </c>
      <c r="E97" s="4">
        <v>42245</v>
      </c>
      <c r="F97" s="349">
        <v>13062.9</v>
      </c>
      <c r="G97" s="134">
        <f t="shared" si="4"/>
        <v>0</v>
      </c>
      <c r="H97" s="7"/>
      <c r="J97" s="80"/>
      <c r="K97" s="249"/>
      <c r="L97" s="274"/>
      <c r="M97" s="162"/>
      <c r="N97" s="108">
        <v>3214414</v>
      </c>
      <c r="O97" s="64">
        <v>32483.5</v>
      </c>
      <c r="P97" s="164">
        <v>42225</v>
      </c>
      <c r="T97" s="2" t="s">
        <v>377</v>
      </c>
      <c r="U97" s="326">
        <v>70465.8</v>
      </c>
      <c r="V97" s="167" t="s">
        <v>53</v>
      </c>
      <c r="W97" s="161">
        <v>3206712</v>
      </c>
      <c r="X97" s="59">
        <v>73000</v>
      </c>
      <c r="Y97" s="166">
        <v>42239</v>
      </c>
      <c r="Z97" s="106"/>
      <c r="AA97" s="106"/>
    </row>
    <row r="98" spans="2:27" ht="15.75" x14ac:dyDescent="0.25">
      <c r="B98" s="1">
        <v>42240</v>
      </c>
      <c r="C98" s="2" t="s">
        <v>353</v>
      </c>
      <c r="D98" s="349">
        <v>59878.400000000001</v>
      </c>
      <c r="E98" s="4">
        <v>42245</v>
      </c>
      <c r="F98" s="349">
        <v>59878.400000000001</v>
      </c>
      <c r="G98" s="134">
        <f t="shared" si="4"/>
        <v>0</v>
      </c>
      <c r="H98" s="7"/>
      <c r="J98" s="80"/>
      <c r="K98" s="48"/>
      <c r="L98" s="48"/>
      <c r="M98" s="48"/>
      <c r="N98" s="89">
        <v>3214412</v>
      </c>
      <c r="O98" s="45">
        <v>18000</v>
      </c>
      <c r="P98" s="47">
        <v>42225</v>
      </c>
      <c r="T98" s="2"/>
      <c r="U98" s="326">
        <v>0</v>
      </c>
      <c r="V98" s="165"/>
      <c r="W98" s="161">
        <v>3206714</v>
      </c>
      <c r="X98" s="59">
        <v>38308.5</v>
      </c>
      <c r="Y98" s="166">
        <v>42239</v>
      </c>
      <c r="Z98" s="106"/>
      <c r="AA98" s="106"/>
    </row>
    <row r="99" spans="2:27" ht="16.5" thickBot="1" x14ac:dyDescent="0.3">
      <c r="B99" s="1">
        <v>42241</v>
      </c>
      <c r="C99" s="2" t="s">
        <v>354</v>
      </c>
      <c r="D99" s="349">
        <v>7823.2</v>
      </c>
      <c r="E99" s="56">
        <v>42248</v>
      </c>
      <c r="F99" s="372">
        <v>7823.2</v>
      </c>
      <c r="G99" s="134">
        <f t="shared" si="4"/>
        <v>0</v>
      </c>
      <c r="H99" s="7"/>
      <c r="J99" s="80"/>
      <c r="K99" s="48"/>
      <c r="L99" s="48"/>
      <c r="M99" s="48"/>
      <c r="N99" s="89">
        <v>3214411</v>
      </c>
      <c r="O99" s="45">
        <v>68000</v>
      </c>
      <c r="P99" s="47">
        <v>42225</v>
      </c>
      <c r="T99" s="433"/>
      <c r="U99" s="434">
        <v>0</v>
      </c>
      <c r="V99" s="435"/>
      <c r="W99" s="413"/>
      <c r="X99" s="416">
        <v>0</v>
      </c>
      <c r="Y99" s="417"/>
      <c r="Z99" s="106"/>
      <c r="AA99" s="106"/>
    </row>
    <row r="100" spans="2:27" ht="16.5" thickTop="1" x14ac:dyDescent="0.25">
      <c r="B100" s="1">
        <v>42241</v>
      </c>
      <c r="C100" s="2" t="s">
        <v>367</v>
      </c>
      <c r="D100" s="347">
        <v>1060.8</v>
      </c>
      <c r="E100" s="56">
        <v>42248</v>
      </c>
      <c r="F100" s="373">
        <v>1060.8</v>
      </c>
      <c r="G100" s="134">
        <f t="shared" si="4"/>
        <v>0</v>
      </c>
      <c r="H100" s="7"/>
      <c r="J100" s="80"/>
      <c r="K100" s="48"/>
      <c r="L100" s="48"/>
      <c r="M100" s="48"/>
      <c r="N100" s="89">
        <v>3214410</v>
      </c>
      <c r="O100" s="45">
        <v>105000</v>
      </c>
      <c r="P100" s="47">
        <v>42225</v>
      </c>
      <c r="T100" s="199"/>
      <c r="U100" s="79">
        <f>SUM(U79:U99)</f>
        <v>1022192.8200000001</v>
      </c>
      <c r="V100" s="80"/>
      <c r="W100" s="149"/>
      <c r="X100" s="158">
        <f>SUM(X79:X99)</f>
        <v>1022192.8200000001</v>
      </c>
      <c r="Y100" s="154"/>
      <c r="Z100" s="106"/>
      <c r="AA100" s="106"/>
    </row>
    <row r="101" spans="2:27" ht="15.75" x14ac:dyDescent="0.25">
      <c r="B101" s="1">
        <v>42241</v>
      </c>
      <c r="C101" s="344" t="s">
        <v>368</v>
      </c>
      <c r="D101" s="215">
        <v>537</v>
      </c>
      <c r="E101" s="56">
        <v>42248</v>
      </c>
      <c r="F101" s="284">
        <v>537</v>
      </c>
      <c r="G101" s="134">
        <f t="shared" si="4"/>
        <v>0</v>
      </c>
      <c r="H101" s="7"/>
      <c r="J101" s="80"/>
      <c r="K101" s="48"/>
      <c r="L101" s="48"/>
      <c r="M101" s="48"/>
      <c r="N101" s="89" t="s">
        <v>286</v>
      </c>
      <c r="O101" s="45">
        <v>10989</v>
      </c>
      <c r="P101" s="47">
        <v>42223</v>
      </c>
      <c r="T101" s="199"/>
      <c r="U101" s="113"/>
      <c r="V101" s="80"/>
      <c r="W101" s="149"/>
      <c r="X101" s="152"/>
      <c r="Y101" s="154"/>
    </row>
    <row r="102" spans="2:27" ht="15.75" x14ac:dyDescent="0.25">
      <c r="B102" s="1">
        <v>42241</v>
      </c>
      <c r="C102" s="2" t="s">
        <v>355</v>
      </c>
      <c r="D102" s="349">
        <v>262624.40000000002</v>
      </c>
      <c r="E102" s="56" t="s">
        <v>388</v>
      </c>
      <c r="F102" s="372">
        <f>34528.13+228096.27</f>
        <v>262624.39999999997</v>
      </c>
      <c r="G102" s="134">
        <f t="shared" si="4"/>
        <v>0</v>
      </c>
      <c r="H102" s="7"/>
      <c r="J102" s="80"/>
      <c r="K102" s="48"/>
      <c r="L102" s="48"/>
      <c r="M102" s="48"/>
      <c r="N102" s="89" t="s">
        <v>286</v>
      </c>
      <c r="O102" s="45">
        <v>35138</v>
      </c>
      <c r="P102" s="47">
        <v>42224</v>
      </c>
      <c r="T102" s="199"/>
      <c r="U102" s="113"/>
      <c r="V102" s="157"/>
      <c r="W102" s="411"/>
      <c r="X102" s="152"/>
      <c r="Y102" s="154"/>
    </row>
    <row r="103" spans="2:27" ht="15.75" x14ac:dyDescent="0.25">
      <c r="B103" s="1">
        <v>42241</v>
      </c>
      <c r="C103" s="2" t="s">
        <v>356</v>
      </c>
      <c r="D103" s="349">
        <v>25511.4</v>
      </c>
      <c r="E103" s="56">
        <v>42248</v>
      </c>
      <c r="F103" s="372">
        <v>25511.4</v>
      </c>
      <c r="G103" s="134">
        <f t="shared" si="4"/>
        <v>0</v>
      </c>
      <c r="H103" s="7"/>
      <c r="J103" s="80"/>
      <c r="K103" s="48"/>
      <c r="L103" s="48"/>
      <c r="M103" s="48"/>
      <c r="N103" s="89" t="s">
        <v>286</v>
      </c>
      <c r="O103" s="45">
        <v>102681</v>
      </c>
      <c r="P103" s="47">
        <v>42222</v>
      </c>
      <c r="T103" s="199"/>
      <c r="U103" s="113"/>
      <c r="V103" s="157"/>
      <c r="W103" s="411"/>
      <c r="X103" s="82"/>
      <c r="Y103" s="150"/>
    </row>
    <row r="104" spans="2:27" ht="15.75" x14ac:dyDescent="0.25">
      <c r="B104" s="198">
        <v>42241</v>
      </c>
      <c r="C104" s="321" t="s">
        <v>357</v>
      </c>
      <c r="D104" s="347">
        <v>1183</v>
      </c>
      <c r="E104" s="56">
        <v>42248</v>
      </c>
      <c r="F104" s="373">
        <v>1183</v>
      </c>
      <c r="G104" s="134">
        <f t="shared" si="4"/>
        <v>0</v>
      </c>
      <c r="H104" s="7"/>
      <c r="J104" s="80"/>
      <c r="K104" s="48"/>
      <c r="L104" s="48"/>
      <c r="M104" s="48"/>
      <c r="N104" s="89">
        <v>813297</v>
      </c>
      <c r="O104" s="45">
        <v>57609</v>
      </c>
      <c r="P104" s="47">
        <v>42220</v>
      </c>
      <c r="T104" s="199"/>
      <c r="U104" s="113"/>
      <c r="V104" s="187"/>
      <c r="W104" s="151"/>
      <c r="X104" s="82"/>
      <c r="Y104" s="150"/>
    </row>
    <row r="105" spans="2:27" ht="15.75" x14ac:dyDescent="0.25">
      <c r="B105" s="1">
        <v>42241</v>
      </c>
      <c r="C105" s="222" t="s">
        <v>361</v>
      </c>
      <c r="D105" s="214">
        <v>15777.3</v>
      </c>
      <c r="E105" s="56">
        <v>42248</v>
      </c>
      <c r="F105" s="283">
        <v>15777.3</v>
      </c>
      <c r="G105" s="134">
        <f t="shared" si="4"/>
        <v>0</v>
      </c>
      <c r="H105" s="7"/>
      <c r="J105" s="80"/>
      <c r="K105" s="48"/>
      <c r="L105" s="48"/>
      <c r="M105" s="48"/>
      <c r="N105" s="89">
        <v>3214413</v>
      </c>
      <c r="O105" s="45">
        <v>60000</v>
      </c>
      <c r="P105" s="47">
        <v>42226</v>
      </c>
      <c r="T105" s="199"/>
      <c r="U105" s="424"/>
      <c r="V105" s="189"/>
      <c r="W105" s="151"/>
      <c r="X105" s="82"/>
      <c r="Y105" s="154"/>
    </row>
    <row r="106" spans="2:27" ht="15.75" x14ac:dyDescent="0.25">
      <c r="B106" s="1">
        <v>42242</v>
      </c>
      <c r="C106" s="2" t="s">
        <v>362</v>
      </c>
      <c r="D106" s="349">
        <v>4669.8999999999996</v>
      </c>
      <c r="E106" s="56">
        <v>42248</v>
      </c>
      <c r="F106" s="372">
        <v>4669.8999999999996</v>
      </c>
      <c r="G106" s="134">
        <f t="shared" si="4"/>
        <v>0</v>
      </c>
      <c r="H106" s="7"/>
      <c r="J106" s="80"/>
      <c r="K106" s="48"/>
      <c r="L106" s="48"/>
      <c r="M106" s="48"/>
      <c r="N106" s="89">
        <v>3214415</v>
      </c>
      <c r="O106" s="45">
        <v>80000</v>
      </c>
      <c r="P106" s="47">
        <v>42226</v>
      </c>
      <c r="T106" s="199"/>
      <c r="U106" s="113"/>
      <c r="V106" s="189"/>
      <c r="W106" s="151"/>
      <c r="X106" s="82"/>
      <c r="Y106" s="150"/>
    </row>
    <row r="107" spans="2:27" ht="15.75" x14ac:dyDescent="0.25">
      <c r="B107" s="209">
        <v>42242</v>
      </c>
      <c r="C107" s="352" t="s">
        <v>363</v>
      </c>
      <c r="D107" s="431">
        <v>1306.5999999999999</v>
      </c>
      <c r="E107" s="56">
        <v>42248</v>
      </c>
      <c r="F107" s="432">
        <v>1306.5999999999999</v>
      </c>
      <c r="G107" s="134">
        <f t="shared" si="4"/>
        <v>0</v>
      </c>
      <c r="H107" s="211"/>
      <c r="J107" s="80"/>
      <c r="K107" s="48"/>
      <c r="L107" s="48"/>
      <c r="M107" s="48"/>
      <c r="N107" s="89">
        <v>3214416</v>
      </c>
      <c r="O107" s="45">
        <v>23000</v>
      </c>
      <c r="P107" s="47">
        <v>42226</v>
      </c>
      <c r="T107" s="199"/>
      <c r="U107" s="113"/>
      <c r="V107" s="153"/>
      <c r="W107" s="151"/>
      <c r="X107" s="82"/>
      <c r="Y107" s="150"/>
    </row>
    <row r="108" spans="2:27" ht="15.75" x14ac:dyDescent="0.25">
      <c r="B108" s="1">
        <v>42242</v>
      </c>
      <c r="C108" s="362" t="s">
        <v>364</v>
      </c>
      <c r="D108" s="347">
        <v>316779.7</v>
      </c>
      <c r="E108" s="56">
        <v>42248</v>
      </c>
      <c r="F108" s="373">
        <v>316779.7</v>
      </c>
      <c r="G108" s="134">
        <f t="shared" si="4"/>
        <v>0</v>
      </c>
      <c r="H108" s="162"/>
      <c r="J108" s="80"/>
      <c r="K108" s="48"/>
      <c r="L108" s="48"/>
      <c r="M108" s="48"/>
      <c r="N108" s="89">
        <v>3214419</v>
      </c>
      <c r="O108" s="45">
        <v>33092</v>
      </c>
      <c r="P108" s="47">
        <v>42226</v>
      </c>
      <c r="T108" s="412"/>
      <c r="U108" s="243"/>
      <c r="V108" s="153"/>
      <c r="W108" s="151"/>
      <c r="X108" s="82"/>
      <c r="Y108" s="150"/>
    </row>
    <row r="109" spans="2:27" ht="16.5" thickBot="1" x14ac:dyDescent="0.3">
      <c r="B109" s="1">
        <v>42243</v>
      </c>
      <c r="C109" s="362" t="s">
        <v>369</v>
      </c>
      <c r="D109" s="214">
        <v>7245</v>
      </c>
      <c r="E109" s="56">
        <v>42248</v>
      </c>
      <c r="F109" s="283">
        <v>7245</v>
      </c>
      <c r="G109" s="134">
        <f t="shared" si="4"/>
        <v>0</v>
      </c>
      <c r="H109" s="162"/>
      <c r="J109" s="80"/>
      <c r="K109" s="94"/>
      <c r="L109" s="49">
        <v>0</v>
      </c>
      <c r="M109" s="49"/>
      <c r="N109" s="50"/>
      <c r="O109" s="51">
        <v>0</v>
      </c>
      <c r="P109" s="52"/>
      <c r="T109" s="314"/>
      <c r="U109" s="79"/>
      <c r="V109" s="157"/>
      <c r="W109" s="151"/>
      <c r="X109" s="82"/>
      <c r="Y109" s="150"/>
    </row>
    <row r="110" spans="2:27" ht="16.5" thickTop="1" x14ac:dyDescent="0.25">
      <c r="B110" s="1">
        <v>42243</v>
      </c>
      <c r="C110" s="228" t="s">
        <v>370</v>
      </c>
      <c r="D110" s="215">
        <v>1984.4</v>
      </c>
      <c r="E110" s="56">
        <v>42248</v>
      </c>
      <c r="F110" s="284">
        <v>1984.4</v>
      </c>
      <c r="G110" s="134">
        <f t="shared" si="4"/>
        <v>0</v>
      </c>
      <c r="H110" s="162"/>
      <c r="J110" s="80"/>
      <c r="K110" s="406"/>
      <c r="L110" s="84">
        <f>SUM(L66:L109)</f>
        <v>2024623.2199999997</v>
      </c>
      <c r="M110" s="85"/>
      <c r="N110" s="86"/>
      <c r="O110" s="84">
        <f>SUM(O66:O109)</f>
        <v>2024623.22</v>
      </c>
      <c r="P110" s="36"/>
      <c r="T110" s="314"/>
      <c r="U110" s="113"/>
      <c r="V110" s="80"/>
      <c r="W110" s="151"/>
      <c r="X110" s="82"/>
      <c r="Y110" s="150"/>
    </row>
    <row r="111" spans="2:27" ht="15.75" x14ac:dyDescent="0.25">
      <c r="B111" s="1">
        <v>42243</v>
      </c>
      <c r="C111" s="228" t="s">
        <v>371</v>
      </c>
      <c r="D111" s="215">
        <v>256655.2</v>
      </c>
      <c r="E111" s="56">
        <v>42248</v>
      </c>
      <c r="F111" s="284">
        <v>256655.2</v>
      </c>
      <c r="G111" s="134">
        <f t="shared" si="4"/>
        <v>0</v>
      </c>
      <c r="H111" s="162"/>
      <c r="J111" s="80"/>
      <c r="T111" s="106"/>
      <c r="U111" s="105"/>
      <c r="V111" s="106"/>
      <c r="W111" s="104"/>
      <c r="X111" s="105"/>
      <c r="Y111" s="83"/>
    </row>
    <row r="112" spans="2:27" ht="15.75" x14ac:dyDescent="0.25">
      <c r="B112" s="1">
        <v>42244</v>
      </c>
      <c r="C112" s="228" t="s">
        <v>372</v>
      </c>
      <c r="D112" s="215">
        <v>3794.5</v>
      </c>
      <c r="E112" s="56">
        <v>42248</v>
      </c>
      <c r="F112" s="284">
        <v>3794.5</v>
      </c>
      <c r="G112" s="134">
        <f t="shared" si="4"/>
        <v>0</v>
      </c>
      <c r="H112" s="162"/>
      <c r="J112" s="80"/>
      <c r="T112" s="106"/>
      <c r="U112" s="105"/>
      <c r="V112" s="106"/>
      <c r="W112" s="104"/>
      <c r="X112" s="105"/>
      <c r="Y112" s="83"/>
    </row>
    <row r="113" spans="2:25" ht="15.75" x14ac:dyDescent="0.25">
      <c r="B113" s="1">
        <v>42244</v>
      </c>
      <c r="C113" s="228" t="s">
        <v>373</v>
      </c>
      <c r="D113" s="215">
        <v>6269.2</v>
      </c>
      <c r="E113" s="56">
        <v>42248</v>
      </c>
      <c r="F113" s="284">
        <v>6269.2</v>
      </c>
      <c r="G113" s="134">
        <f t="shared" ref="G113:G129" si="5">D113-F113</f>
        <v>0</v>
      </c>
      <c r="H113" s="162"/>
      <c r="J113" s="80"/>
      <c r="T113" s="106"/>
      <c r="U113" s="105"/>
      <c r="V113" s="106"/>
      <c r="W113" s="104"/>
      <c r="X113" s="105"/>
      <c r="Y113" s="83"/>
    </row>
    <row r="114" spans="2:25" ht="15.75" x14ac:dyDescent="0.25">
      <c r="B114" s="1">
        <v>42244</v>
      </c>
      <c r="C114" s="228" t="s">
        <v>374</v>
      </c>
      <c r="D114" s="215">
        <v>55113.15</v>
      </c>
      <c r="E114" s="56">
        <v>42248</v>
      </c>
      <c r="F114" s="284">
        <v>55113.15</v>
      </c>
      <c r="G114" s="134">
        <f t="shared" si="5"/>
        <v>0</v>
      </c>
      <c r="H114" s="162"/>
      <c r="J114" s="80"/>
      <c r="T114" s="106"/>
      <c r="U114" s="105"/>
      <c r="V114" s="106"/>
      <c r="W114" s="104"/>
      <c r="X114" s="105"/>
      <c r="Y114" s="83"/>
    </row>
    <row r="115" spans="2:25" ht="15.75" x14ac:dyDescent="0.25">
      <c r="B115" s="1">
        <v>42244</v>
      </c>
      <c r="C115" s="228" t="s">
        <v>375</v>
      </c>
      <c r="D115" s="215">
        <v>6553</v>
      </c>
      <c r="E115" s="56">
        <v>42248</v>
      </c>
      <c r="F115" s="284">
        <v>6553</v>
      </c>
      <c r="G115" s="134">
        <f t="shared" si="5"/>
        <v>0</v>
      </c>
      <c r="H115" s="162"/>
      <c r="J115" s="80"/>
      <c r="T115" s="106"/>
      <c r="U115" s="105"/>
      <c r="V115" s="106"/>
      <c r="W115" s="104"/>
      <c r="X115" s="105"/>
      <c r="Y115" s="83"/>
    </row>
    <row r="116" spans="2:25" ht="15.75" x14ac:dyDescent="0.25">
      <c r="B116" s="1">
        <v>42244</v>
      </c>
      <c r="C116" s="228" t="s">
        <v>376</v>
      </c>
      <c r="D116" s="215">
        <v>11367.4</v>
      </c>
      <c r="E116" s="56">
        <v>42248</v>
      </c>
      <c r="F116" s="284">
        <v>11367.4</v>
      </c>
      <c r="G116" s="134">
        <f t="shared" si="5"/>
        <v>0</v>
      </c>
      <c r="H116" s="162"/>
      <c r="J116" s="80"/>
      <c r="T116" s="106"/>
      <c r="U116" s="105"/>
      <c r="V116" s="106"/>
      <c r="W116" s="104"/>
      <c r="X116" s="105"/>
      <c r="Y116" s="83"/>
    </row>
    <row r="117" spans="2:25" ht="15.75" x14ac:dyDescent="0.25">
      <c r="B117" s="1">
        <v>42244</v>
      </c>
      <c r="C117" s="228" t="s">
        <v>377</v>
      </c>
      <c r="D117" s="215">
        <v>234894.9</v>
      </c>
      <c r="E117" s="56" t="s">
        <v>416</v>
      </c>
      <c r="F117" s="284">
        <f>70465.8+164429.1</f>
        <v>234894.90000000002</v>
      </c>
      <c r="G117" s="134">
        <f t="shared" si="5"/>
        <v>0</v>
      </c>
      <c r="H117" s="162"/>
      <c r="J117" s="80"/>
      <c r="T117" s="106"/>
      <c r="U117" s="105"/>
      <c r="V117" s="106"/>
      <c r="W117" s="104"/>
      <c r="X117" s="105"/>
      <c r="Y117" s="83"/>
    </row>
    <row r="118" spans="2:25" ht="15.75" x14ac:dyDescent="0.25">
      <c r="B118" s="1">
        <v>42245</v>
      </c>
      <c r="C118" s="228" t="s">
        <v>378</v>
      </c>
      <c r="D118" s="215">
        <v>59852.4</v>
      </c>
      <c r="E118" s="56">
        <v>42251</v>
      </c>
      <c r="F118" s="284">
        <v>59852.4</v>
      </c>
      <c r="G118" s="134">
        <f t="shared" si="5"/>
        <v>0</v>
      </c>
      <c r="H118" s="162"/>
      <c r="J118" s="80"/>
      <c r="T118" s="106"/>
      <c r="U118" s="105"/>
      <c r="V118" s="106"/>
      <c r="W118" s="104"/>
      <c r="X118" s="105"/>
      <c r="Y118" s="83"/>
    </row>
    <row r="119" spans="2:25" ht="15.75" x14ac:dyDescent="0.25">
      <c r="B119" s="1">
        <v>42245</v>
      </c>
      <c r="C119" s="228" t="s">
        <v>379</v>
      </c>
      <c r="D119" s="215">
        <v>10930.7</v>
      </c>
      <c r="E119" s="56">
        <v>42251</v>
      </c>
      <c r="F119" s="284">
        <v>10930.7</v>
      </c>
      <c r="G119" s="134">
        <f t="shared" si="5"/>
        <v>0</v>
      </c>
      <c r="H119" s="162"/>
      <c r="J119" s="80"/>
      <c r="T119" s="106"/>
      <c r="U119" s="105"/>
      <c r="V119" s="106"/>
      <c r="W119" s="104"/>
      <c r="X119" s="105"/>
      <c r="Y119" s="83"/>
    </row>
    <row r="120" spans="2:25" ht="15.75" x14ac:dyDescent="0.25">
      <c r="B120" s="1">
        <v>42245</v>
      </c>
      <c r="C120" s="228" t="s">
        <v>380</v>
      </c>
      <c r="D120" s="215">
        <v>4901.6000000000004</v>
      </c>
      <c r="E120" s="56">
        <v>42251</v>
      </c>
      <c r="F120" s="284">
        <v>4901.6000000000004</v>
      </c>
      <c r="G120" s="134">
        <f t="shared" si="5"/>
        <v>0</v>
      </c>
      <c r="H120" s="162"/>
      <c r="J120" s="80"/>
      <c r="T120" s="106"/>
      <c r="U120" s="105"/>
      <c r="V120" s="106"/>
      <c r="W120" s="104"/>
      <c r="X120" s="105"/>
      <c r="Y120" s="83"/>
    </row>
    <row r="121" spans="2:25" x14ac:dyDescent="0.25">
      <c r="B121" s="1">
        <v>42245</v>
      </c>
      <c r="C121" s="249" t="s">
        <v>390</v>
      </c>
      <c r="D121" s="215">
        <v>352</v>
      </c>
      <c r="E121" s="56">
        <v>42251</v>
      </c>
      <c r="F121" s="284">
        <v>352</v>
      </c>
      <c r="G121" s="134">
        <f t="shared" si="5"/>
        <v>0</v>
      </c>
      <c r="H121" s="162"/>
      <c r="J121" s="80"/>
      <c r="T121" s="106"/>
      <c r="U121" s="105"/>
      <c r="V121" s="106"/>
      <c r="W121" s="104"/>
      <c r="X121" s="105"/>
      <c r="Y121" s="83"/>
    </row>
    <row r="122" spans="2:25" ht="15.75" x14ac:dyDescent="0.25">
      <c r="B122" s="1">
        <v>42245</v>
      </c>
      <c r="C122" s="249" t="s">
        <v>391</v>
      </c>
      <c r="D122" s="215">
        <v>290292.34999999998</v>
      </c>
      <c r="E122" s="56">
        <v>42251</v>
      </c>
      <c r="F122" s="284">
        <v>290292.34999999998</v>
      </c>
      <c r="G122" s="134">
        <f t="shared" si="5"/>
        <v>0</v>
      </c>
      <c r="H122" s="162"/>
      <c r="J122" s="80"/>
      <c r="T122" s="104"/>
      <c r="U122" s="157"/>
      <c r="V122" s="157"/>
      <c r="W122" s="104"/>
      <c r="X122" s="105"/>
      <c r="Y122" s="83"/>
    </row>
    <row r="123" spans="2:25" ht="15.75" x14ac:dyDescent="0.25">
      <c r="B123" s="1">
        <v>42245</v>
      </c>
      <c r="C123" s="249" t="s">
        <v>392</v>
      </c>
      <c r="D123" s="215">
        <v>152064.04999999999</v>
      </c>
      <c r="E123" s="56">
        <v>42251</v>
      </c>
      <c r="F123" s="284">
        <v>152064.04999999999</v>
      </c>
      <c r="G123" s="134">
        <f t="shared" si="5"/>
        <v>0</v>
      </c>
      <c r="H123" s="48"/>
      <c r="J123" s="80"/>
      <c r="T123" s="104"/>
      <c r="U123" s="426"/>
      <c r="V123" s="427"/>
      <c r="W123" s="428"/>
      <c r="X123" s="426"/>
      <c r="Y123" s="83"/>
    </row>
    <row r="124" spans="2:25" ht="15.75" x14ac:dyDescent="0.25">
      <c r="B124" s="1">
        <v>42246</v>
      </c>
      <c r="C124" s="228" t="s">
        <v>381</v>
      </c>
      <c r="D124" s="359">
        <v>101130.7</v>
      </c>
      <c r="E124" s="56">
        <v>42251</v>
      </c>
      <c r="F124" s="441">
        <v>101130.7</v>
      </c>
      <c r="G124" s="134">
        <f t="shared" si="5"/>
        <v>0</v>
      </c>
      <c r="H124" s="48"/>
      <c r="J124" s="80"/>
    </row>
    <row r="125" spans="2:25" ht="15.75" x14ac:dyDescent="0.25">
      <c r="B125" s="1">
        <v>42247</v>
      </c>
      <c r="C125" s="228" t="s">
        <v>382</v>
      </c>
      <c r="D125" s="359">
        <v>54169.5</v>
      </c>
      <c r="E125" s="56">
        <v>42251</v>
      </c>
      <c r="F125" s="441">
        <v>54169.5</v>
      </c>
      <c r="G125" s="134">
        <f t="shared" si="5"/>
        <v>0</v>
      </c>
      <c r="H125" s="48"/>
      <c r="J125" s="80"/>
    </row>
    <row r="126" spans="2:25" ht="15.75" x14ac:dyDescent="0.25">
      <c r="B126" s="1">
        <v>42247</v>
      </c>
      <c r="C126" s="228" t="s">
        <v>383</v>
      </c>
      <c r="D126" s="359">
        <v>10260.200000000001</v>
      </c>
      <c r="E126" s="56">
        <v>42251</v>
      </c>
      <c r="F126" s="441">
        <v>10260.200000000001</v>
      </c>
      <c r="G126" s="134">
        <f t="shared" si="5"/>
        <v>0</v>
      </c>
      <c r="H126" s="48"/>
      <c r="J126" s="80"/>
    </row>
    <row r="127" spans="2:25" x14ac:dyDescent="0.25">
      <c r="B127" s="209">
        <v>42247</v>
      </c>
      <c r="C127" s="336" t="s">
        <v>393</v>
      </c>
      <c r="D127" s="384">
        <v>2016</v>
      </c>
      <c r="E127" s="56">
        <v>42251</v>
      </c>
      <c r="F127" s="442">
        <v>2016</v>
      </c>
      <c r="G127" s="134">
        <f t="shared" si="5"/>
        <v>0</v>
      </c>
      <c r="H127" s="272"/>
      <c r="J127" s="80"/>
    </row>
    <row r="128" spans="2:25" x14ac:dyDescent="0.25">
      <c r="B128" s="1">
        <v>42247</v>
      </c>
      <c r="C128" s="249" t="s">
        <v>387</v>
      </c>
      <c r="D128" s="215">
        <v>19979.7</v>
      </c>
      <c r="E128" s="56">
        <v>42251</v>
      </c>
      <c r="F128" s="284">
        <v>19979.7</v>
      </c>
      <c r="G128" s="134">
        <f t="shared" si="5"/>
        <v>0</v>
      </c>
      <c r="H128" s="48"/>
      <c r="J128" s="80"/>
    </row>
    <row r="129" spans="2:10" customFormat="1" x14ac:dyDescent="0.25">
      <c r="B129" s="209">
        <v>42247</v>
      </c>
      <c r="C129" s="356" t="s">
        <v>394</v>
      </c>
      <c r="D129" s="215">
        <v>128069.15</v>
      </c>
      <c r="E129" s="56">
        <v>42251</v>
      </c>
      <c r="F129" s="284">
        <v>128069.15</v>
      </c>
      <c r="G129" s="134">
        <f t="shared" si="5"/>
        <v>0</v>
      </c>
      <c r="H129" s="48"/>
      <c r="J129" s="80"/>
    </row>
    <row r="130" spans="2:10" customFormat="1" ht="15.75" x14ac:dyDescent="0.25">
      <c r="B130" s="26">
        <v>42239</v>
      </c>
      <c r="C130" s="438" t="s">
        <v>411</v>
      </c>
      <c r="D130" s="439">
        <v>76478.850000000006</v>
      </c>
      <c r="E130" s="56" t="s">
        <v>444</v>
      </c>
      <c r="F130" s="381">
        <f>16279.23+60199.62</f>
        <v>76478.850000000006</v>
      </c>
      <c r="G130" s="134">
        <f t="shared" ref="G130:G142" si="6">D130-F130</f>
        <v>0</v>
      </c>
      <c r="H130" s="48"/>
      <c r="J130" s="80"/>
    </row>
    <row r="131" spans="2:10" customFormat="1" x14ac:dyDescent="0.25">
      <c r="B131" s="1">
        <v>42242</v>
      </c>
      <c r="C131" s="249" t="s">
        <v>412</v>
      </c>
      <c r="D131" s="215">
        <v>44721.9</v>
      </c>
      <c r="E131" s="56">
        <v>42258</v>
      </c>
      <c r="F131" s="381">
        <v>44721.9</v>
      </c>
      <c r="G131" s="134">
        <f t="shared" si="6"/>
        <v>0</v>
      </c>
      <c r="H131" s="48"/>
      <c r="J131" s="80"/>
    </row>
    <row r="132" spans="2:10" customFormat="1" ht="15.75" x14ac:dyDescent="0.25">
      <c r="B132" s="355"/>
      <c r="C132" s="357"/>
      <c r="D132" s="215"/>
      <c r="E132" s="56"/>
      <c r="F132" s="381"/>
      <c r="G132" s="134">
        <f t="shared" si="6"/>
        <v>0</v>
      </c>
      <c r="H132" s="48"/>
    </row>
    <row r="133" spans="2:10" customFormat="1" x14ac:dyDescent="0.25">
      <c r="B133" s="1"/>
      <c r="C133" s="249"/>
      <c r="D133" s="215"/>
      <c r="E133" s="56"/>
      <c r="F133" s="381"/>
      <c r="G133" s="134">
        <f t="shared" si="6"/>
        <v>0</v>
      </c>
      <c r="H133" s="48"/>
    </row>
    <row r="134" spans="2:10" customFormat="1" x14ac:dyDescent="0.25">
      <c r="B134" s="1"/>
      <c r="C134" s="249"/>
      <c r="D134" s="215"/>
      <c r="E134" s="56"/>
      <c r="F134" s="381"/>
      <c r="G134" s="134">
        <f t="shared" si="6"/>
        <v>0</v>
      </c>
      <c r="H134" s="48"/>
    </row>
    <row r="135" spans="2:10" customFormat="1" x14ac:dyDescent="0.25">
      <c r="B135" s="1"/>
      <c r="C135" s="249"/>
      <c r="D135" s="215"/>
      <c r="E135" s="56"/>
      <c r="F135" s="381"/>
      <c r="G135" s="134">
        <f t="shared" si="6"/>
        <v>0</v>
      </c>
      <c r="H135" s="48"/>
    </row>
    <row r="136" spans="2:10" customFormat="1" ht="15.75" x14ac:dyDescent="0.25">
      <c r="B136" s="1"/>
      <c r="C136" s="249"/>
      <c r="D136" s="215"/>
      <c r="E136" s="56"/>
      <c r="F136" s="189"/>
      <c r="G136" s="134">
        <f t="shared" si="6"/>
        <v>0</v>
      </c>
      <c r="H136" s="162"/>
      <c r="J136" s="10"/>
    </row>
    <row r="137" spans="2:10" customFormat="1" ht="15.75" x14ac:dyDescent="0.25">
      <c r="B137" s="1"/>
      <c r="C137" s="249"/>
      <c r="D137" s="215"/>
      <c r="E137" s="189"/>
      <c r="F137" s="189"/>
      <c r="G137" s="134">
        <f t="shared" si="6"/>
        <v>0</v>
      </c>
      <c r="H137" s="162"/>
      <c r="J137" s="10"/>
    </row>
    <row r="138" spans="2:10" customFormat="1" ht="15.75" x14ac:dyDescent="0.25">
      <c r="B138" s="1"/>
      <c r="C138" s="249"/>
      <c r="D138" s="215"/>
      <c r="E138" s="189"/>
      <c r="F138" s="189"/>
      <c r="G138" s="134">
        <f t="shared" si="6"/>
        <v>0</v>
      </c>
      <c r="H138" s="162"/>
      <c r="J138" s="10"/>
    </row>
    <row r="139" spans="2:10" customFormat="1" ht="15.75" x14ac:dyDescent="0.25">
      <c r="B139" s="209"/>
      <c r="C139" s="385"/>
      <c r="D139" s="386"/>
      <c r="E139" s="189"/>
      <c r="F139" s="189"/>
      <c r="G139" s="134">
        <f t="shared" si="6"/>
        <v>0</v>
      </c>
      <c r="H139" s="162"/>
      <c r="J139" s="10"/>
    </row>
    <row r="140" spans="2:10" customFormat="1" x14ac:dyDescent="0.25">
      <c r="B140" s="1"/>
      <c r="C140" s="249"/>
      <c r="D140" s="359"/>
      <c r="E140" s="162"/>
      <c r="F140" s="162"/>
      <c r="G140" s="134">
        <f t="shared" si="6"/>
        <v>0</v>
      </c>
      <c r="H140" s="146"/>
      <c r="J140" s="10"/>
    </row>
    <row r="141" spans="2:10" customFormat="1" x14ac:dyDescent="0.25">
      <c r="B141" s="1"/>
      <c r="C141" s="249"/>
      <c r="D141" s="359"/>
      <c r="E141" s="162"/>
      <c r="F141" s="162"/>
      <c r="G141" s="134">
        <f t="shared" si="6"/>
        <v>0</v>
      </c>
    </row>
    <row r="142" spans="2:10" customFormat="1" ht="15.75" thickBot="1" x14ac:dyDescent="0.3">
      <c r="B142" s="47"/>
      <c r="C142" s="48"/>
      <c r="D142" s="287"/>
      <c r="E142" s="287"/>
      <c r="F142" s="287"/>
      <c r="G142" s="134">
        <f t="shared" si="6"/>
        <v>0</v>
      </c>
    </row>
    <row r="143" spans="2:10" customFormat="1" ht="16.5" thickTop="1" x14ac:dyDescent="0.25">
      <c r="D143" s="218">
        <f>SUM(D3:D141)</f>
        <v>9064844.8300000038</v>
      </c>
      <c r="E143" s="24"/>
      <c r="F143" s="24"/>
      <c r="G143" s="148">
        <f>SUM(G3:G141)</f>
        <v>0</v>
      </c>
    </row>
    <row r="144" spans="2:10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ortState ref="B113:G129">
    <sortCondition ref="C113:C129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A230"/>
  <sheetViews>
    <sheetView topLeftCell="A123" workbookViewId="0">
      <selection activeCell="E137" sqref="E137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style="10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6.5703125" customWidth="1"/>
    <col min="16" max="16" width="15.5703125" bestFit="1" customWidth="1"/>
    <col min="22" max="22" width="17.7109375" customWidth="1"/>
    <col min="23" max="23" width="10.7109375" customWidth="1"/>
    <col min="24" max="24" width="10.7109375" bestFit="1" customWidth="1"/>
    <col min="25" max="25" width="15.5703125" bestFit="1" customWidth="1"/>
  </cols>
  <sheetData>
    <row r="1" spans="2:26" ht="19.5" thickBot="1" x14ac:dyDescent="0.35">
      <c r="D1" s="212" t="s">
        <v>389</v>
      </c>
      <c r="J1"/>
      <c r="L1" s="437"/>
      <c r="M1" s="53" t="s">
        <v>24</v>
      </c>
      <c r="N1" s="22"/>
      <c r="O1" s="35"/>
      <c r="P1" s="76">
        <v>42251</v>
      </c>
      <c r="Q1" s="36"/>
      <c r="U1" s="460"/>
      <c r="V1" s="53" t="s">
        <v>24</v>
      </c>
      <c r="W1" s="22"/>
      <c r="X1" s="35"/>
      <c r="Y1" s="461">
        <v>42269</v>
      </c>
      <c r="Z1" s="36"/>
    </row>
    <row r="2" spans="2:26" ht="19.5" thickBot="1" x14ac:dyDescent="0.35">
      <c r="B2" s="30"/>
      <c r="C2" s="34" t="s">
        <v>20</v>
      </c>
      <c r="D2" s="213" t="s">
        <v>16</v>
      </c>
      <c r="E2" s="33" t="s">
        <v>17</v>
      </c>
      <c r="F2" s="112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  <c r="U2" s="38"/>
      <c r="V2" s="39"/>
      <c r="W2" s="37"/>
      <c r="X2" s="38"/>
      <c r="Y2" s="39" t="s">
        <v>44</v>
      </c>
      <c r="Z2" s="40"/>
    </row>
    <row r="3" spans="2:26" ht="16.5" thickBot="1" x14ac:dyDescent="0.3">
      <c r="B3" s="1">
        <v>42248</v>
      </c>
      <c r="C3" s="2" t="s">
        <v>395</v>
      </c>
      <c r="D3" s="214">
        <v>17651.400000000001</v>
      </c>
      <c r="E3" s="4">
        <v>42251</v>
      </c>
      <c r="F3" s="326">
        <v>17651.400000000001</v>
      </c>
      <c r="G3" s="134">
        <f t="shared" ref="G3:G18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  <c r="U3" s="93" t="s">
        <v>21</v>
      </c>
      <c r="V3" s="71" t="s">
        <v>16</v>
      </c>
      <c r="W3" s="72"/>
      <c r="X3" s="73" t="s">
        <v>22</v>
      </c>
      <c r="Y3" s="71" t="s">
        <v>16</v>
      </c>
      <c r="Z3" s="74"/>
    </row>
    <row r="4" spans="2:26" ht="15.75" x14ac:dyDescent="0.25">
      <c r="B4" s="1">
        <v>42248</v>
      </c>
      <c r="C4" s="2" t="s">
        <v>396</v>
      </c>
      <c r="D4" s="214">
        <v>26591</v>
      </c>
      <c r="E4" s="4">
        <v>42251</v>
      </c>
      <c r="F4" s="326">
        <v>26591</v>
      </c>
      <c r="G4" s="134">
        <f t="shared" si="0"/>
        <v>0</v>
      </c>
      <c r="H4" s="7"/>
      <c r="J4"/>
      <c r="L4" s="306" t="s">
        <v>377</v>
      </c>
      <c r="M4" s="138">
        <v>164429.1</v>
      </c>
      <c r="N4" s="138"/>
      <c r="O4" s="109" t="s">
        <v>286</v>
      </c>
      <c r="P4" s="69">
        <v>34254</v>
      </c>
      <c r="Q4" s="301">
        <v>42241</v>
      </c>
      <c r="U4" s="306" t="s">
        <v>508</v>
      </c>
      <c r="V4" s="138">
        <v>29031.62</v>
      </c>
      <c r="W4" s="138"/>
      <c r="X4" s="109" t="s">
        <v>286</v>
      </c>
      <c r="Y4" s="69">
        <v>180000</v>
      </c>
      <c r="Z4" s="301">
        <v>42258</v>
      </c>
    </row>
    <row r="5" spans="2:26" ht="15.75" x14ac:dyDescent="0.25">
      <c r="B5" s="1">
        <v>42248</v>
      </c>
      <c r="C5" s="2" t="s">
        <v>397</v>
      </c>
      <c r="D5" s="214">
        <v>1751.4</v>
      </c>
      <c r="E5" s="4">
        <v>42251</v>
      </c>
      <c r="F5" s="326">
        <v>1751.4</v>
      </c>
      <c r="G5" s="134">
        <f t="shared" si="0"/>
        <v>0</v>
      </c>
      <c r="H5" s="7"/>
      <c r="J5"/>
      <c r="L5" s="228" t="s">
        <v>378</v>
      </c>
      <c r="M5" s="215">
        <v>59852.4</v>
      </c>
      <c r="N5" s="44"/>
      <c r="O5" s="108" t="s">
        <v>286</v>
      </c>
      <c r="P5" s="59">
        <v>15165</v>
      </c>
      <c r="Q5" s="166">
        <v>42235</v>
      </c>
      <c r="U5" s="2" t="s">
        <v>457</v>
      </c>
      <c r="V5" s="214">
        <v>20776.2</v>
      </c>
      <c r="W5" s="44"/>
      <c r="X5" s="108">
        <v>3206676</v>
      </c>
      <c r="Y5" s="59">
        <v>81000</v>
      </c>
      <c r="Z5" s="166">
        <v>42258</v>
      </c>
    </row>
    <row r="6" spans="2:26" ht="15.75" x14ac:dyDescent="0.25">
      <c r="B6" s="1">
        <v>42248</v>
      </c>
      <c r="C6" s="2" t="s">
        <v>398</v>
      </c>
      <c r="D6" s="214">
        <v>203</v>
      </c>
      <c r="E6" s="4">
        <v>42251</v>
      </c>
      <c r="F6" s="326">
        <v>203</v>
      </c>
      <c r="G6" s="134">
        <f t="shared" si="0"/>
        <v>0</v>
      </c>
      <c r="H6" s="18"/>
      <c r="J6"/>
      <c r="L6" s="228" t="s">
        <v>379</v>
      </c>
      <c r="M6" s="215">
        <v>10930.7</v>
      </c>
      <c r="N6" s="44"/>
      <c r="O6" s="108" t="s">
        <v>286</v>
      </c>
      <c r="P6" s="59">
        <v>20135</v>
      </c>
      <c r="Q6" s="166">
        <v>42238</v>
      </c>
      <c r="U6" s="2" t="s">
        <v>468</v>
      </c>
      <c r="V6" s="214">
        <v>1200</v>
      </c>
      <c r="W6" s="44"/>
      <c r="X6" s="108">
        <v>3206677</v>
      </c>
      <c r="Y6" s="59">
        <v>95000</v>
      </c>
      <c r="Z6" s="166">
        <v>42258</v>
      </c>
    </row>
    <row r="7" spans="2:26" ht="15.75" x14ac:dyDescent="0.25">
      <c r="B7" s="1">
        <v>42248</v>
      </c>
      <c r="C7" s="2" t="s">
        <v>399</v>
      </c>
      <c r="D7" s="214">
        <v>42653</v>
      </c>
      <c r="E7" s="4">
        <v>42251</v>
      </c>
      <c r="F7" s="326">
        <v>42653</v>
      </c>
      <c r="G7" s="134">
        <f t="shared" si="0"/>
        <v>0</v>
      </c>
      <c r="H7" s="18"/>
      <c r="J7"/>
      <c r="L7" s="228" t="s">
        <v>380</v>
      </c>
      <c r="M7" s="215">
        <v>4901.6000000000004</v>
      </c>
      <c r="N7" s="167"/>
      <c r="O7" s="108" t="s">
        <v>286</v>
      </c>
      <c r="P7" s="59">
        <v>24651</v>
      </c>
      <c r="Q7" s="166">
        <v>42237</v>
      </c>
      <c r="U7" s="321" t="s">
        <v>469</v>
      </c>
      <c r="V7" s="214">
        <v>184803.42</v>
      </c>
      <c r="W7" s="167"/>
      <c r="X7" s="108">
        <v>3206678</v>
      </c>
      <c r="Y7" s="59">
        <v>38272.5</v>
      </c>
      <c r="Z7" s="166">
        <v>42258</v>
      </c>
    </row>
    <row r="8" spans="2:26" ht="15.75" x14ac:dyDescent="0.25">
      <c r="B8" s="1">
        <v>42248</v>
      </c>
      <c r="C8" s="2" t="s">
        <v>402</v>
      </c>
      <c r="D8" s="214">
        <v>168176.12</v>
      </c>
      <c r="E8" s="4">
        <v>42251</v>
      </c>
      <c r="F8" s="326">
        <v>168176.12</v>
      </c>
      <c r="G8" s="134">
        <f t="shared" si="0"/>
        <v>0</v>
      </c>
      <c r="H8" s="18"/>
      <c r="J8"/>
      <c r="L8" s="249" t="s">
        <v>390</v>
      </c>
      <c r="M8" s="215">
        <v>352</v>
      </c>
      <c r="N8" s="44"/>
      <c r="O8" s="108">
        <v>3206717</v>
      </c>
      <c r="P8" s="59">
        <v>31000</v>
      </c>
      <c r="Q8" s="166">
        <v>42240</v>
      </c>
      <c r="U8" s="2" t="s">
        <v>470</v>
      </c>
      <c r="V8" s="214">
        <v>26145.32</v>
      </c>
      <c r="W8" s="44"/>
      <c r="X8" s="108" t="s">
        <v>122</v>
      </c>
      <c r="Y8" s="59">
        <v>6020</v>
      </c>
      <c r="Z8" s="166">
        <v>42257</v>
      </c>
    </row>
    <row r="9" spans="2:26" ht="15.75" x14ac:dyDescent="0.25">
      <c r="B9" s="1">
        <v>42249</v>
      </c>
      <c r="C9" s="2" t="s">
        <v>400</v>
      </c>
      <c r="D9" s="214">
        <v>45470.7</v>
      </c>
      <c r="E9" s="4">
        <v>42251</v>
      </c>
      <c r="F9" s="326">
        <v>45470.7</v>
      </c>
      <c r="G9" s="134">
        <f t="shared" si="0"/>
        <v>0</v>
      </c>
      <c r="H9" s="7"/>
      <c r="J9"/>
      <c r="L9" s="249" t="s">
        <v>391</v>
      </c>
      <c r="M9" s="215">
        <v>290292.34999999998</v>
      </c>
      <c r="N9" s="60"/>
      <c r="O9" s="108">
        <v>3206715</v>
      </c>
      <c r="P9" s="59">
        <v>85000</v>
      </c>
      <c r="Q9" s="166">
        <v>42240</v>
      </c>
      <c r="U9" s="2" t="s">
        <v>484</v>
      </c>
      <c r="V9" s="214">
        <v>4635</v>
      </c>
      <c r="W9" s="60"/>
      <c r="X9" s="108">
        <v>3206680</v>
      </c>
      <c r="Y9" s="59">
        <v>44209</v>
      </c>
      <c r="Z9" s="166">
        <v>42259</v>
      </c>
    </row>
    <row r="10" spans="2:26" ht="15.75" x14ac:dyDescent="0.25">
      <c r="B10" s="1">
        <v>42249</v>
      </c>
      <c r="C10" s="2" t="s">
        <v>401</v>
      </c>
      <c r="D10" s="214">
        <v>4510</v>
      </c>
      <c r="E10" s="4">
        <v>42251</v>
      </c>
      <c r="F10" s="326">
        <v>4510</v>
      </c>
      <c r="G10" s="134">
        <f t="shared" si="0"/>
        <v>0</v>
      </c>
      <c r="H10" s="7"/>
      <c r="J10"/>
      <c r="L10" s="249" t="s">
        <v>392</v>
      </c>
      <c r="M10" s="215">
        <v>152064.04999999999</v>
      </c>
      <c r="N10" s="44"/>
      <c r="O10" s="204">
        <v>3206716</v>
      </c>
      <c r="P10" s="61">
        <v>80000</v>
      </c>
      <c r="Q10" s="166">
        <v>42240</v>
      </c>
      <c r="U10" s="2" t="s">
        <v>471</v>
      </c>
      <c r="V10" s="214">
        <v>7011</v>
      </c>
      <c r="W10" s="44"/>
      <c r="X10" s="204" t="s">
        <v>504</v>
      </c>
      <c r="Y10" s="61">
        <v>101000</v>
      </c>
      <c r="Z10" s="166">
        <v>42259</v>
      </c>
    </row>
    <row r="11" spans="2:26" ht="15.75" x14ac:dyDescent="0.25">
      <c r="B11" s="1">
        <v>42249</v>
      </c>
      <c r="C11" s="2" t="s">
        <v>403</v>
      </c>
      <c r="D11" s="214">
        <v>35262.1</v>
      </c>
      <c r="E11" s="4">
        <v>42251</v>
      </c>
      <c r="F11" s="326">
        <v>35262.1</v>
      </c>
      <c r="G11" s="134">
        <f t="shared" si="0"/>
        <v>0</v>
      </c>
      <c r="H11" s="7"/>
      <c r="J11"/>
      <c r="L11" s="228" t="s">
        <v>381</v>
      </c>
      <c r="M11" s="359">
        <v>101130.7</v>
      </c>
      <c r="N11" s="41"/>
      <c r="O11" s="108">
        <v>813167</v>
      </c>
      <c r="P11" s="59">
        <v>49815</v>
      </c>
      <c r="Q11" s="166">
        <v>42239</v>
      </c>
      <c r="U11" s="2" t="s">
        <v>472</v>
      </c>
      <c r="V11" s="214">
        <v>89600</v>
      </c>
      <c r="W11" s="41"/>
      <c r="X11" s="108">
        <v>3206679</v>
      </c>
      <c r="Y11" s="59">
        <v>70000</v>
      </c>
      <c r="Z11" s="166">
        <v>42259</v>
      </c>
    </row>
    <row r="12" spans="2:26" ht="15.75" x14ac:dyDescent="0.25">
      <c r="B12" s="1">
        <v>42249</v>
      </c>
      <c r="C12" s="2" t="s">
        <v>404</v>
      </c>
      <c r="D12" s="214">
        <v>4000</v>
      </c>
      <c r="E12" s="4">
        <v>42251</v>
      </c>
      <c r="F12" s="326">
        <v>4000</v>
      </c>
      <c r="G12" s="134">
        <f t="shared" si="0"/>
        <v>0</v>
      </c>
      <c r="H12" s="7"/>
      <c r="J12"/>
      <c r="L12" s="228" t="s">
        <v>382</v>
      </c>
      <c r="M12" s="359">
        <v>54169.5</v>
      </c>
      <c r="N12" s="162"/>
      <c r="O12" s="108" t="s">
        <v>122</v>
      </c>
      <c r="P12" s="59">
        <v>2657.58</v>
      </c>
      <c r="Q12" s="166">
        <v>42237</v>
      </c>
      <c r="U12" s="2" t="s">
        <v>473</v>
      </c>
      <c r="V12" s="214">
        <v>37046.400000000001</v>
      </c>
      <c r="W12" s="162"/>
      <c r="X12" s="108" t="s">
        <v>122</v>
      </c>
      <c r="Y12" s="59">
        <v>1020</v>
      </c>
      <c r="Z12" s="166">
        <v>42255</v>
      </c>
    </row>
    <row r="13" spans="2:26" ht="15.75" x14ac:dyDescent="0.25">
      <c r="B13" s="1">
        <v>42250</v>
      </c>
      <c r="C13" s="2" t="s">
        <v>405</v>
      </c>
      <c r="D13" s="214">
        <v>42345.599999999999</v>
      </c>
      <c r="E13" s="4">
        <v>42251</v>
      </c>
      <c r="F13" s="326">
        <v>42345.599999999999</v>
      </c>
      <c r="G13" s="134">
        <f t="shared" si="0"/>
        <v>0</v>
      </c>
      <c r="H13" s="7"/>
      <c r="J13"/>
      <c r="L13" s="228" t="s">
        <v>383</v>
      </c>
      <c r="M13" s="359">
        <v>10260.200000000001</v>
      </c>
      <c r="N13" s="302"/>
      <c r="O13" s="108" t="s">
        <v>286</v>
      </c>
      <c r="P13" s="64">
        <v>700</v>
      </c>
      <c r="Q13" s="164">
        <v>42240</v>
      </c>
      <c r="U13" s="321" t="s">
        <v>474</v>
      </c>
      <c r="V13" s="214">
        <v>39851.300000000003</v>
      </c>
      <c r="W13" s="302"/>
      <c r="X13" s="108" t="s">
        <v>286</v>
      </c>
      <c r="Y13" s="64">
        <v>16611.400000000001</v>
      </c>
      <c r="Z13" s="164">
        <v>42259</v>
      </c>
    </row>
    <row r="14" spans="2:26" x14ac:dyDescent="0.25">
      <c r="B14" s="1">
        <v>42250</v>
      </c>
      <c r="C14" s="2" t="s">
        <v>406</v>
      </c>
      <c r="D14" s="214">
        <v>6369.9</v>
      </c>
      <c r="E14" s="4">
        <v>42251</v>
      </c>
      <c r="F14" s="326">
        <v>6369.9</v>
      </c>
      <c r="G14" s="134">
        <f t="shared" si="0"/>
        <v>0</v>
      </c>
      <c r="H14" s="7"/>
      <c r="J14"/>
      <c r="L14" s="336" t="s">
        <v>393</v>
      </c>
      <c r="M14" s="384">
        <v>2016</v>
      </c>
      <c r="N14" s="162"/>
      <c r="O14" s="161" t="s">
        <v>286</v>
      </c>
      <c r="P14" s="64">
        <v>55000</v>
      </c>
      <c r="Q14" s="164">
        <v>42241</v>
      </c>
      <c r="U14" s="2" t="s">
        <v>485</v>
      </c>
      <c r="V14" s="214">
        <v>224364.39</v>
      </c>
      <c r="W14" s="162"/>
      <c r="X14" s="161" t="s">
        <v>286</v>
      </c>
      <c r="Y14" s="64">
        <v>10052</v>
      </c>
      <c r="Z14" s="164">
        <v>42254</v>
      </c>
    </row>
    <row r="15" spans="2:26" x14ac:dyDescent="0.25">
      <c r="B15" s="1">
        <v>42250</v>
      </c>
      <c r="C15" s="2" t="s">
        <v>407</v>
      </c>
      <c r="D15" s="214">
        <v>228003</v>
      </c>
      <c r="E15" s="4">
        <v>42251</v>
      </c>
      <c r="F15" s="326">
        <v>228003</v>
      </c>
      <c r="G15" s="134">
        <f t="shared" si="0"/>
        <v>0</v>
      </c>
      <c r="H15" s="7"/>
      <c r="J15"/>
      <c r="L15" s="249" t="s">
        <v>387</v>
      </c>
      <c r="M15" s="215">
        <v>19979.7</v>
      </c>
      <c r="N15" s="162"/>
      <c r="O15" s="161" t="s">
        <v>286</v>
      </c>
      <c r="P15" s="64">
        <v>34011.5</v>
      </c>
      <c r="Q15" s="164">
        <v>42242</v>
      </c>
      <c r="U15" s="2" t="s">
        <v>476</v>
      </c>
      <c r="V15" s="214">
        <v>22483.68</v>
      </c>
      <c r="W15" s="162"/>
      <c r="X15" s="161" t="s">
        <v>286</v>
      </c>
      <c r="Y15" s="64">
        <v>700.5</v>
      </c>
      <c r="Z15" s="164">
        <v>42255</v>
      </c>
    </row>
    <row r="16" spans="2:26" x14ac:dyDescent="0.25">
      <c r="B16" s="1">
        <v>42250</v>
      </c>
      <c r="C16" s="2" t="s">
        <v>408</v>
      </c>
      <c r="D16" s="214">
        <v>37437.699999999997</v>
      </c>
      <c r="E16" s="4">
        <v>42251</v>
      </c>
      <c r="F16" s="326">
        <v>37437.699999999997</v>
      </c>
      <c r="G16" s="134">
        <f t="shared" si="0"/>
        <v>0</v>
      </c>
      <c r="H16" s="7"/>
      <c r="J16"/>
      <c r="L16" s="356" t="s">
        <v>394</v>
      </c>
      <c r="M16" s="215">
        <v>128069.15</v>
      </c>
      <c r="N16" s="170"/>
      <c r="O16" s="161">
        <v>3206718</v>
      </c>
      <c r="P16" s="64">
        <v>65000</v>
      </c>
      <c r="Q16" s="164">
        <v>42241</v>
      </c>
      <c r="U16" s="2" t="s">
        <v>477</v>
      </c>
      <c r="V16" s="215">
        <v>98402</v>
      </c>
      <c r="W16" s="170"/>
      <c r="X16" s="161" t="s">
        <v>286</v>
      </c>
      <c r="Y16" s="64">
        <v>9400</v>
      </c>
      <c r="Z16" s="164">
        <v>42255</v>
      </c>
    </row>
    <row r="17" spans="2:27" x14ac:dyDescent="0.25">
      <c r="B17" s="1">
        <v>42250</v>
      </c>
      <c r="C17" s="2" t="s">
        <v>409</v>
      </c>
      <c r="D17" s="214">
        <v>301.5</v>
      </c>
      <c r="E17" s="4">
        <v>42251</v>
      </c>
      <c r="F17" s="326">
        <v>301.5</v>
      </c>
      <c r="G17" s="134">
        <f t="shared" si="0"/>
        <v>0</v>
      </c>
      <c r="H17" s="7"/>
      <c r="J17"/>
      <c r="L17" s="2" t="s">
        <v>395</v>
      </c>
      <c r="M17" s="214">
        <v>17651.400000000001</v>
      </c>
      <c r="N17" s="162"/>
      <c r="O17" s="161">
        <v>3245315</v>
      </c>
      <c r="P17" s="64">
        <v>46000</v>
      </c>
      <c r="Q17" s="164">
        <v>42241</v>
      </c>
      <c r="U17" s="321" t="s">
        <v>478</v>
      </c>
      <c r="V17" s="214">
        <v>225290.06</v>
      </c>
      <c r="W17" s="162"/>
      <c r="X17" s="161" t="s">
        <v>286</v>
      </c>
      <c r="Y17" s="64">
        <v>22000</v>
      </c>
      <c r="Z17" s="164">
        <v>42255</v>
      </c>
    </row>
    <row r="18" spans="2:27" ht="15.75" x14ac:dyDescent="0.25">
      <c r="B18" s="1">
        <v>42250</v>
      </c>
      <c r="C18" s="2" t="s">
        <v>410</v>
      </c>
      <c r="D18" s="214">
        <v>1918.4</v>
      </c>
      <c r="E18" s="4">
        <v>42251</v>
      </c>
      <c r="F18" s="326">
        <v>1918.4</v>
      </c>
      <c r="G18" s="134">
        <f t="shared" si="0"/>
        <v>0</v>
      </c>
      <c r="H18" s="7"/>
      <c r="J18"/>
      <c r="L18" s="2" t="s">
        <v>396</v>
      </c>
      <c r="M18" s="214">
        <v>26591</v>
      </c>
      <c r="N18" s="41"/>
      <c r="O18" s="161" t="s">
        <v>122</v>
      </c>
      <c r="P18" s="64">
        <v>9992.6200000000008</v>
      </c>
      <c r="Q18" s="164">
        <v>42240</v>
      </c>
      <c r="U18" s="2" t="s">
        <v>479</v>
      </c>
      <c r="V18" s="214">
        <v>7266.2</v>
      </c>
      <c r="W18" s="41"/>
      <c r="X18" s="161" t="s">
        <v>286</v>
      </c>
      <c r="Y18" s="64">
        <v>15153</v>
      </c>
      <c r="Z18" s="164">
        <v>42255</v>
      </c>
    </row>
    <row r="19" spans="2:27" ht="15.75" x14ac:dyDescent="0.25">
      <c r="B19" s="1">
        <v>42250</v>
      </c>
      <c r="C19" s="2" t="s">
        <v>417</v>
      </c>
      <c r="D19" s="214">
        <v>37484.6</v>
      </c>
      <c r="E19" s="4">
        <v>42258</v>
      </c>
      <c r="F19" s="326">
        <v>37484.6</v>
      </c>
      <c r="G19" s="134">
        <f t="shared" ref="G19:G31" si="1">D19-F19</f>
        <v>0</v>
      </c>
      <c r="H19" s="7"/>
      <c r="J19"/>
      <c r="L19" s="2" t="s">
        <v>397</v>
      </c>
      <c r="M19" s="214">
        <v>1751.4</v>
      </c>
      <c r="N19" s="41"/>
      <c r="O19" s="161" t="s">
        <v>122</v>
      </c>
      <c r="P19" s="64">
        <v>1977</v>
      </c>
      <c r="Q19" s="164">
        <v>42241</v>
      </c>
      <c r="U19" s="2" t="s">
        <v>480</v>
      </c>
      <c r="V19" s="214">
        <v>59653.8</v>
      </c>
      <c r="W19" s="41"/>
      <c r="X19" s="161">
        <v>3206674</v>
      </c>
      <c r="Y19" s="64">
        <v>42591.5</v>
      </c>
      <c r="Z19" s="164">
        <v>42260</v>
      </c>
    </row>
    <row r="20" spans="2:27" ht="18.75" x14ac:dyDescent="0.3">
      <c r="B20" s="1">
        <v>42250</v>
      </c>
      <c r="C20" s="2" t="s">
        <v>418</v>
      </c>
      <c r="D20" s="214">
        <v>20390.7</v>
      </c>
      <c r="E20" s="4">
        <v>42258</v>
      </c>
      <c r="F20" s="326">
        <v>20390.7</v>
      </c>
      <c r="G20" s="134">
        <f t="shared" si="1"/>
        <v>0</v>
      </c>
      <c r="H20" s="7"/>
      <c r="J20" s="80"/>
      <c r="L20" s="2" t="s">
        <v>398</v>
      </c>
      <c r="M20" s="214">
        <v>203</v>
      </c>
      <c r="N20" s="163"/>
      <c r="O20" s="161" t="s">
        <v>122</v>
      </c>
      <c r="P20" s="44">
        <v>2521</v>
      </c>
      <c r="Q20" s="164">
        <v>42240</v>
      </c>
      <c r="U20" s="2" t="s">
        <v>481</v>
      </c>
      <c r="V20" s="214">
        <v>17590.400000000001</v>
      </c>
      <c r="W20" s="163"/>
      <c r="X20" s="161">
        <v>3206682</v>
      </c>
      <c r="Y20" s="44">
        <v>100000</v>
      </c>
      <c r="Z20" s="164">
        <v>42260</v>
      </c>
    </row>
    <row r="21" spans="2:27" ht="15.75" x14ac:dyDescent="0.25">
      <c r="B21" s="1">
        <v>42251</v>
      </c>
      <c r="C21" s="2" t="s">
        <v>419</v>
      </c>
      <c r="D21" s="214">
        <v>4059.2</v>
      </c>
      <c r="E21" s="4">
        <v>42258</v>
      </c>
      <c r="F21" s="326">
        <v>4059.2</v>
      </c>
      <c r="G21" s="134">
        <f t="shared" si="1"/>
        <v>0</v>
      </c>
      <c r="H21" s="7"/>
      <c r="J21" s="80"/>
      <c r="L21" s="2" t="s">
        <v>399</v>
      </c>
      <c r="M21" s="214">
        <v>42653</v>
      </c>
      <c r="N21" s="41"/>
      <c r="O21" s="161" t="s">
        <v>286</v>
      </c>
      <c r="P21" s="252">
        <v>97000</v>
      </c>
      <c r="Q21" s="177">
        <v>42242</v>
      </c>
      <c r="U21" s="2" t="s">
        <v>482</v>
      </c>
      <c r="V21" s="349">
        <v>63092</v>
      </c>
      <c r="W21" s="41"/>
      <c r="X21" s="161" t="s">
        <v>505</v>
      </c>
      <c r="Y21" s="252">
        <v>127000</v>
      </c>
      <c r="Z21" s="177">
        <v>42260</v>
      </c>
    </row>
    <row r="22" spans="2:27" ht="15.75" x14ac:dyDescent="0.25">
      <c r="B22" s="1">
        <v>42251</v>
      </c>
      <c r="C22" s="2" t="s">
        <v>420</v>
      </c>
      <c r="D22" s="214">
        <v>2769.6</v>
      </c>
      <c r="E22" s="4">
        <v>42258</v>
      </c>
      <c r="F22" s="326">
        <v>2769.6</v>
      </c>
      <c r="G22" s="134">
        <f t="shared" si="1"/>
        <v>0</v>
      </c>
      <c r="H22" s="7"/>
      <c r="J22" s="80"/>
      <c r="L22" s="2" t="s">
        <v>402</v>
      </c>
      <c r="M22" s="214">
        <v>168176.12</v>
      </c>
      <c r="N22" s="165"/>
      <c r="O22" s="161" t="s">
        <v>286</v>
      </c>
      <c r="P22" s="59">
        <v>500</v>
      </c>
      <c r="Q22" s="177">
        <v>42247</v>
      </c>
      <c r="U22" s="2" t="s">
        <v>486</v>
      </c>
      <c r="V22" s="214">
        <v>66787.11</v>
      </c>
      <c r="W22" s="165"/>
      <c r="X22" s="161" t="s">
        <v>506</v>
      </c>
      <c r="Y22" s="59">
        <v>140000</v>
      </c>
      <c r="Z22" s="177">
        <v>42261</v>
      </c>
    </row>
    <row r="23" spans="2:27" ht="15.75" x14ac:dyDescent="0.25">
      <c r="B23" s="1">
        <v>42251</v>
      </c>
      <c r="C23" s="2" t="s">
        <v>421</v>
      </c>
      <c r="D23" s="214">
        <v>20252.8</v>
      </c>
      <c r="E23" s="4">
        <v>42258</v>
      </c>
      <c r="F23" s="326">
        <v>20252.8</v>
      </c>
      <c r="G23" s="134">
        <f t="shared" si="1"/>
        <v>0</v>
      </c>
      <c r="H23" s="7"/>
      <c r="J23" s="80"/>
      <c r="L23" s="2" t="s">
        <v>400</v>
      </c>
      <c r="M23" s="214">
        <v>45470.7</v>
      </c>
      <c r="N23" s="165"/>
      <c r="O23" s="161" t="s">
        <v>286</v>
      </c>
      <c r="P23" s="59">
        <v>36587</v>
      </c>
      <c r="Q23" s="177">
        <v>42243</v>
      </c>
      <c r="U23" s="2"/>
      <c r="V23" s="214">
        <v>0</v>
      </c>
      <c r="W23" s="165"/>
      <c r="X23" s="161" t="s">
        <v>507</v>
      </c>
      <c r="Y23" s="59">
        <v>125000</v>
      </c>
      <c r="Z23" s="177">
        <v>42261</v>
      </c>
    </row>
    <row r="24" spans="2:27" ht="16.5" thickBot="1" x14ac:dyDescent="0.3">
      <c r="B24" s="1">
        <v>42251</v>
      </c>
      <c r="C24" s="2" t="s">
        <v>422</v>
      </c>
      <c r="D24" s="214">
        <v>271352.64</v>
      </c>
      <c r="E24" s="4">
        <v>42258</v>
      </c>
      <c r="F24" s="326">
        <v>271352.64</v>
      </c>
      <c r="G24" s="134">
        <f t="shared" si="1"/>
        <v>0</v>
      </c>
      <c r="H24" s="7"/>
      <c r="J24" s="80"/>
      <c r="L24" s="2" t="s">
        <v>401</v>
      </c>
      <c r="M24" s="214">
        <v>4510</v>
      </c>
      <c r="N24" s="41"/>
      <c r="O24" s="161">
        <v>3245314</v>
      </c>
      <c r="P24" s="59">
        <v>84500</v>
      </c>
      <c r="Q24" s="177">
        <v>42242</v>
      </c>
      <c r="U24" s="433"/>
      <c r="V24" s="462">
        <v>0</v>
      </c>
      <c r="W24" s="435"/>
      <c r="X24" s="413"/>
      <c r="Y24" s="416">
        <v>0</v>
      </c>
      <c r="Z24" s="463"/>
    </row>
    <row r="25" spans="2:27" ht="16.5" thickTop="1" x14ac:dyDescent="0.25">
      <c r="B25" s="1">
        <v>42251</v>
      </c>
      <c r="C25" s="2" t="s">
        <v>423</v>
      </c>
      <c r="D25" s="214">
        <v>113000.3</v>
      </c>
      <c r="E25" s="4">
        <v>42258</v>
      </c>
      <c r="F25" s="326">
        <v>113000.3</v>
      </c>
      <c r="G25" s="134">
        <f t="shared" si="1"/>
        <v>0</v>
      </c>
      <c r="H25" s="7"/>
      <c r="J25" s="80"/>
      <c r="L25" s="2" t="s">
        <v>403</v>
      </c>
      <c r="M25" s="214">
        <v>35262.1</v>
      </c>
      <c r="N25" s="162"/>
      <c r="O25" s="161" t="s">
        <v>122</v>
      </c>
      <c r="P25" s="59">
        <v>3513</v>
      </c>
      <c r="Q25" s="177">
        <v>42235</v>
      </c>
      <c r="U25" s="199"/>
      <c r="V25" s="450">
        <f>SUM(V4:V24)</f>
        <v>1225029.9000000001</v>
      </c>
      <c r="W25" s="80"/>
      <c r="X25" s="149"/>
      <c r="Y25" s="158">
        <f>SUM(Y4:Y24)</f>
        <v>1225029.8999999999</v>
      </c>
      <c r="Z25" s="453"/>
      <c r="AA25" s="106"/>
    </row>
    <row r="26" spans="2:27" ht="15.75" x14ac:dyDescent="0.25">
      <c r="B26" s="1">
        <v>42251</v>
      </c>
      <c r="C26" s="2" t="s">
        <v>424</v>
      </c>
      <c r="D26" s="214">
        <v>765.5</v>
      </c>
      <c r="E26" s="4">
        <v>42258</v>
      </c>
      <c r="F26" s="326">
        <v>765.5</v>
      </c>
      <c r="G26" s="134">
        <f t="shared" si="1"/>
        <v>0</v>
      </c>
      <c r="H26" s="7"/>
      <c r="J26" s="80"/>
      <c r="L26" s="2" t="s">
        <v>404</v>
      </c>
      <c r="M26" s="214">
        <v>4000</v>
      </c>
      <c r="N26" s="162"/>
      <c r="O26" s="161" t="s">
        <v>122</v>
      </c>
      <c r="P26" s="59">
        <v>13117.92</v>
      </c>
      <c r="Q26" s="177">
        <v>42235</v>
      </c>
      <c r="U26" s="199"/>
      <c r="V26" s="450"/>
      <c r="W26" s="80"/>
      <c r="X26" s="149"/>
      <c r="Y26" s="152"/>
      <c r="Z26" s="453"/>
      <c r="AA26" s="106"/>
    </row>
    <row r="27" spans="2:27" ht="15.75" x14ac:dyDescent="0.25">
      <c r="B27" s="1">
        <v>42251</v>
      </c>
      <c r="C27" s="2" t="s">
        <v>425</v>
      </c>
      <c r="D27" s="214">
        <v>816.6</v>
      </c>
      <c r="E27" s="4">
        <v>42258</v>
      </c>
      <c r="F27" s="326">
        <v>816.6</v>
      </c>
      <c r="G27" s="134">
        <f t="shared" si="1"/>
        <v>0</v>
      </c>
      <c r="H27" s="7"/>
      <c r="J27" s="80"/>
      <c r="L27" s="2" t="s">
        <v>405</v>
      </c>
      <c r="M27" s="214">
        <v>42345.599999999999</v>
      </c>
      <c r="N27" s="41"/>
      <c r="O27" s="176" t="s">
        <v>286</v>
      </c>
      <c r="P27" s="59">
        <v>2200</v>
      </c>
      <c r="Q27" s="177">
        <v>42241</v>
      </c>
      <c r="U27" s="199"/>
      <c r="V27" s="450"/>
      <c r="W27" s="157"/>
      <c r="X27" s="411"/>
      <c r="Y27" s="152"/>
      <c r="Z27" s="453"/>
      <c r="AA27" s="106"/>
    </row>
    <row r="28" spans="2:27" ht="16.5" thickBot="1" x14ac:dyDescent="0.3">
      <c r="B28" s="1">
        <v>42252</v>
      </c>
      <c r="C28" s="2" t="s">
        <v>430</v>
      </c>
      <c r="D28" s="214">
        <v>400</v>
      </c>
      <c r="E28" s="4">
        <v>42258</v>
      </c>
      <c r="F28" s="326">
        <v>400</v>
      </c>
      <c r="G28" s="134">
        <f t="shared" si="1"/>
        <v>0</v>
      </c>
      <c r="H28" s="7"/>
      <c r="J28" s="80"/>
      <c r="L28" s="2" t="s">
        <v>406</v>
      </c>
      <c r="M28" s="214">
        <v>6369.9</v>
      </c>
      <c r="N28" s="41"/>
      <c r="O28" s="176" t="s">
        <v>286</v>
      </c>
      <c r="P28" s="64">
        <v>18755</v>
      </c>
      <c r="Q28" s="177">
        <v>42242</v>
      </c>
      <c r="U28" s="199"/>
      <c r="V28" s="450"/>
      <c r="W28" s="157"/>
      <c r="X28" s="411"/>
      <c r="Y28" s="82"/>
      <c r="Z28" s="453"/>
      <c r="AA28" s="106"/>
    </row>
    <row r="29" spans="2:27" ht="19.5" thickBot="1" x14ac:dyDescent="0.35">
      <c r="B29" s="1">
        <v>42252</v>
      </c>
      <c r="C29" s="2" t="s">
        <v>426</v>
      </c>
      <c r="D29" s="214">
        <v>3461.2</v>
      </c>
      <c r="E29" s="4">
        <v>42258</v>
      </c>
      <c r="F29" s="326">
        <v>3461.2</v>
      </c>
      <c r="G29" s="134">
        <f t="shared" si="1"/>
        <v>0</v>
      </c>
      <c r="H29" s="7"/>
      <c r="J29" s="80"/>
      <c r="L29" s="2" t="s">
        <v>407</v>
      </c>
      <c r="M29" s="214">
        <v>228003</v>
      </c>
      <c r="N29" s="44"/>
      <c r="O29" s="108" t="s">
        <v>286</v>
      </c>
      <c r="P29" s="64">
        <v>33698</v>
      </c>
      <c r="Q29" s="177">
        <v>42244</v>
      </c>
      <c r="U29" s="464"/>
      <c r="V29" s="53" t="s">
        <v>24</v>
      </c>
      <c r="W29" s="22"/>
      <c r="X29" s="35"/>
      <c r="Y29" s="358">
        <v>42270</v>
      </c>
      <c r="Z29" s="36"/>
      <c r="AA29" s="106"/>
    </row>
    <row r="30" spans="2:27" ht="16.5" thickBot="1" x14ac:dyDescent="0.3">
      <c r="B30" s="1">
        <v>42252</v>
      </c>
      <c r="C30" s="2" t="s">
        <v>427</v>
      </c>
      <c r="D30" s="214">
        <v>825</v>
      </c>
      <c r="E30" s="4">
        <v>42258</v>
      </c>
      <c r="F30" s="326">
        <v>825</v>
      </c>
      <c r="G30" s="134">
        <f t="shared" si="1"/>
        <v>0</v>
      </c>
      <c r="H30" s="14"/>
      <c r="J30" s="80"/>
      <c r="L30" s="2" t="s">
        <v>408</v>
      </c>
      <c r="M30" s="214">
        <v>37437.699999999997</v>
      </c>
      <c r="N30" s="167"/>
      <c r="O30" s="108" t="s">
        <v>122</v>
      </c>
      <c r="P30" s="64">
        <v>6024.88</v>
      </c>
      <c r="Q30" s="177">
        <v>42242</v>
      </c>
      <c r="U30" s="38"/>
      <c r="V30" s="39"/>
      <c r="W30" s="37"/>
      <c r="X30" s="38"/>
      <c r="Y30" s="39" t="s">
        <v>44</v>
      </c>
      <c r="Z30" s="40"/>
      <c r="AA30" s="106"/>
    </row>
    <row r="31" spans="2:27" ht="16.5" thickBot="1" x14ac:dyDescent="0.3">
      <c r="B31" s="1">
        <v>42252</v>
      </c>
      <c r="C31" s="2" t="s">
        <v>431</v>
      </c>
      <c r="D31" s="215">
        <v>310866</v>
      </c>
      <c r="E31" s="4">
        <v>42258</v>
      </c>
      <c r="F31" s="331">
        <v>310866</v>
      </c>
      <c r="G31" s="134">
        <f t="shared" si="1"/>
        <v>0</v>
      </c>
      <c r="H31" s="14"/>
      <c r="J31" s="80"/>
      <c r="L31" s="2" t="s">
        <v>409</v>
      </c>
      <c r="M31" s="214">
        <v>301.5</v>
      </c>
      <c r="N31" s="165"/>
      <c r="O31" s="108">
        <v>3245311</v>
      </c>
      <c r="P31" s="64">
        <v>55000</v>
      </c>
      <c r="Q31" s="177">
        <v>42243</v>
      </c>
      <c r="U31" s="93" t="s">
        <v>21</v>
      </c>
      <c r="V31" s="71" t="s">
        <v>16</v>
      </c>
      <c r="W31" s="72"/>
      <c r="X31" s="73" t="s">
        <v>22</v>
      </c>
      <c r="Y31" s="71" t="s">
        <v>16</v>
      </c>
      <c r="Z31" s="74"/>
      <c r="AA31" s="106"/>
    </row>
    <row r="32" spans="2:27" ht="15.75" x14ac:dyDescent="0.25">
      <c r="B32" s="1">
        <v>42252</v>
      </c>
      <c r="C32" s="2" t="s">
        <v>432</v>
      </c>
      <c r="D32" s="214">
        <v>60249.2</v>
      </c>
      <c r="E32" s="4">
        <v>42258</v>
      </c>
      <c r="F32" s="326">
        <v>60249.2</v>
      </c>
      <c r="G32" s="134">
        <f t="shared" ref="G32:G42" si="2">D32-F32</f>
        <v>0</v>
      </c>
      <c r="H32" s="7"/>
      <c r="J32" s="80"/>
      <c r="L32" s="2" t="s">
        <v>410</v>
      </c>
      <c r="M32" s="214">
        <v>1918.4</v>
      </c>
      <c r="N32" s="165"/>
      <c r="O32" s="176" t="s">
        <v>413</v>
      </c>
      <c r="P32" s="64">
        <v>130000</v>
      </c>
      <c r="Q32" s="177">
        <v>42243</v>
      </c>
      <c r="U32" s="306" t="s">
        <v>486</v>
      </c>
      <c r="V32" s="138">
        <v>79480.490000000005</v>
      </c>
      <c r="W32" s="138"/>
      <c r="X32" s="109">
        <v>3206663</v>
      </c>
      <c r="Y32" s="69">
        <v>37890.5</v>
      </c>
      <c r="Z32" s="301">
        <v>42261</v>
      </c>
      <c r="AA32" s="106"/>
    </row>
    <row r="33" spans="2:27" ht="15.75" x14ac:dyDescent="0.25">
      <c r="B33" s="1">
        <v>42252</v>
      </c>
      <c r="C33" s="443" t="s">
        <v>433</v>
      </c>
      <c r="D33" s="214">
        <v>13623.6</v>
      </c>
      <c r="E33" s="4">
        <v>42258</v>
      </c>
      <c r="F33" s="326">
        <v>13623.6</v>
      </c>
      <c r="G33" s="134">
        <f t="shared" si="2"/>
        <v>0</v>
      </c>
      <c r="H33" s="7"/>
      <c r="J33" s="80"/>
      <c r="L33" s="224" t="s">
        <v>415</v>
      </c>
      <c r="M33" s="219">
        <v>16279.23</v>
      </c>
      <c r="N33" s="167" t="s">
        <v>29</v>
      </c>
      <c r="O33" s="108" t="s">
        <v>286</v>
      </c>
      <c r="P33" s="64">
        <v>100000</v>
      </c>
      <c r="Q33" s="177">
        <v>42244</v>
      </c>
      <c r="U33" s="2" t="s">
        <v>487</v>
      </c>
      <c r="V33" s="348">
        <v>167005.98000000001</v>
      </c>
      <c r="W33" s="44"/>
      <c r="X33" s="108">
        <v>3206662</v>
      </c>
      <c r="Y33" s="59">
        <v>85000</v>
      </c>
      <c r="Z33" s="166">
        <v>42261</v>
      </c>
      <c r="AA33" s="106"/>
    </row>
    <row r="34" spans="2:27" ht="15.75" x14ac:dyDescent="0.25">
      <c r="B34" s="1">
        <v>42252</v>
      </c>
      <c r="C34" s="2" t="s">
        <v>434</v>
      </c>
      <c r="D34" s="214">
        <v>144049</v>
      </c>
      <c r="E34" s="4">
        <v>42258</v>
      </c>
      <c r="F34" s="326">
        <v>144049</v>
      </c>
      <c r="G34" s="134">
        <f t="shared" si="2"/>
        <v>0</v>
      </c>
      <c r="H34" s="7"/>
      <c r="J34" s="80"/>
      <c r="L34" s="249"/>
      <c r="M34" s="359"/>
      <c r="N34" s="41"/>
      <c r="O34" s="108" t="s">
        <v>286</v>
      </c>
      <c r="P34" s="64">
        <v>70000</v>
      </c>
      <c r="Q34" s="177">
        <v>42244</v>
      </c>
      <c r="U34" s="199" t="s">
        <v>488</v>
      </c>
      <c r="V34" s="349">
        <v>50093.2</v>
      </c>
      <c r="W34" s="44"/>
      <c r="X34" s="108" t="s">
        <v>122</v>
      </c>
      <c r="Y34" s="59">
        <v>2944</v>
      </c>
      <c r="Z34" s="166">
        <v>42261</v>
      </c>
      <c r="AA34" s="106"/>
    </row>
    <row r="35" spans="2:27" ht="15.75" x14ac:dyDescent="0.25">
      <c r="B35" s="1">
        <v>42252</v>
      </c>
      <c r="C35" s="2" t="s">
        <v>428</v>
      </c>
      <c r="D35" s="214">
        <v>9158</v>
      </c>
      <c r="E35" s="4">
        <v>42258</v>
      </c>
      <c r="F35" s="326">
        <v>9158</v>
      </c>
      <c r="G35" s="134">
        <f t="shared" si="2"/>
        <v>0</v>
      </c>
      <c r="H35" s="7"/>
      <c r="J35" s="80"/>
      <c r="L35" s="249"/>
      <c r="M35" s="274"/>
      <c r="N35" s="162"/>
      <c r="O35" s="108" t="s">
        <v>286</v>
      </c>
      <c r="P35" s="64">
        <v>38505</v>
      </c>
      <c r="Q35" s="177">
        <v>42245</v>
      </c>
      <c r="U35" s="344" t="s">
        <v>502</v>
      </c>
      <c r="V35" s="382">
        <v>6583.2</v>
      </c>
      <c r="W35" s="167"/>
      <c r="X35" s="108">
        <v>3206655</v>
      </c>
      <c r="Y35" s="59">
        <v>39116</v>
      </c>
      <c r="Z35" s="166">
        <v>42262</v>
      </c>
      <c r="AA35" s="106"/>
    </row>
    <row r="36" spans="2:27" ht="15.75" x14ac:dyDescent="0.25">
      <c r="B36" s="1">
        <v>42253</v>
      </c>
      <c r="C36" s="2" t="s">
        <v>458</v>
      </c>
      <c r="D36" s="214">
        <v>840</v>
      </c>
      <c r="E36" s="4">
        <v>42265</v>
      </c>
      <c r="F36" s="326">
        <v>840</v>
      </c>
      <c r="G36" s="134">
        <f t="shared" si="2"/>
        <v>0</v>
      </c>
      <c r="H36" s="7"/>
      <c r="J36" s="80"/>
      <c r="L36" s="48"/>
      <c r="M36" s="48"/>
      <c r="N36" s="48"/>
      <c r="O36" s="89" t="s">
        <v>414</v>
      </c>
      <c r="P36" s="45">
        <v>137000</v>
      </c>
      <c r="Q36" s="47">
        <v>42244</v>
      </c>
      <c r="U36" s="2" t="s">
        <v>489</v>
      </c>
      <c r="V36" s="347">
        <v>8100</v>
      </c>
      <c r="W36" s="44"/>
      <c r="X36" s="108">
        <v>3206656</v>
      </c>
      <c r="Y36" s="59">
        <v>53000</v>
      </c>
      <c r="Z36" s="166">
        <v>42262</v>
      </c>
      <c r="AA36" s="106"/>
    </row>
    <row r="37" spans="2:27" ht="15.75" x14ac:dyDescent="0.25">
      <c r="B37" s="1">
        <v>42253</v>
      </c>
      <c r="C37" s="2" t="s">
        <v>429</v>
      </c>
      <c r="D37" s="214">
        <v>63061.4</v>
      </c>
      <c r="E37" s="4">
        <v>42258</v>
      </c>
      <c r="F37" s="326">
        <v>63061.4</v>
      </c>
      <c r="G37" s="134">
        <f t="shared" si="2"/>
        <v>0</v>
      </c>
      <c r="H37" s="7"/>
      <c r="J37" s="80"/>
      <c r="L37" s="48"/>
      <c r="M37" s="48"/>
      <c r="N37" s="48"/>
      <c r="O37" s="89" t="s">
        <v>122</v>
      </c>
      <c r="P37" s="45">
        <v>6720</v>
      </c>
      <c r="Q37" s="47">
        <v>42243</v>
      </c>
      <c r="U37" s="199" t="s">
        <v>490</v>
      </c>
      <c r="V37" s="349">
        <v>11466.8</v>
      </c>
      <c r="W37" s="60"/>
      <c r="X37" s="280" t="s">
        <v>519</v>
      </c>
      <c r="Y37" s="59">
        <v>106000</v>
      </c>
      <c r="Z37" s="166">
        <v>42262</v>
      </c>
      <c r="AA37" s="106"/>
    </row>
    <row r="38" spans="2:27" ht="15.75" x14ac:dyDescent="0.25">
      <c r="B38" s="1">
        <v>42254</v>
      </c>
      <c r="C38" s="2" t="s">
        <v>435</v>
      </c>
      <c r="D38" s="214">
        <v>16562.2</v>
      </c>
      <c r="E38" s="4">
        <v>42258</v>
      </c>
      <c r="F38" s="326">
        <v>16562.2</v>
      </c>
      <c r="G38" s="134">
        <f t="shared" si="2"/>
        <v>0</v>
      </c>
      <c r="H38" s="7"/>
      <c r="J38" s="80"/>
      <c r="L38" s="48"/>
      <c r="M38" s="48"/>
      <c r="N38" s="48"/>
      <c r="O38" s="89" t="s">
        <v>286</v>
      </c>
      <c r="P38" s="45">
        <v>65000</v>
      </c>
      <c r="Q38" s="47">
        <v>42245</v>
      </c>
      <c r="U38" s="2" t="s">
        <v>492</v>
      </c>
      <c r="V38" s="349">
        <v>265891.45</v>
      </c>
      <c r="W38" s="44"/>
      <c r="X38" s="204" t="s">
        <v>520</v>
      </c>
      <c r="Y38" s="61">
        <v>145000</v>
      </c>
      <c r="Z38" s="166">
        <v>42262</v>
      </c>
      <c r="AA38" s="106"/>
    </row>
    <row r="39" spans="2:27" ht="15.75" x14ac:dyDescent="0.25">
      <c r="B39" s="1">
        <v>42255</v>
      </c>
      <c r="C39" s="2" t="s">
        <v>436</v>
      </c>
      <c r="D39" s="214">
        <v>52418.400000000001</v>
      </c>
      <c r="E39" s="4">
        <v>42258</v>
      </c>
      <c r="F39" s="326">
        <v>52418.400000000001</v>
      </c>
      <c r="G39" s="134">
        <f t="shared" si="2"/>
        <v>0</v>
      </c>
      <c r="H39" s="7"/>
      <c r="J39" s="80"/>
      <c r="L39" s="48"/>
      <c r="M39" s="48"/>
      <c r="N39" s="48"/>
      <c r="O39" s="89" t="s">
        <v>286</v>
      </c>
      <c r="P39" s="45">
        <v>10000</v>
      </c>
      <c r="Q39" s="47">
        <v>42245</v>
      </c>
      <c r="U39" s="2" t="s">
        <v>491</v>
      </c>
      <c r="V39" s="348">
        <v>30164.799999999999</v>
      </c>
      <c r="W39" s="41"/>
      <c r="X39" s="108">
        <v>3206651</v>
      </c>
      <c r="Y39" s="59">
        <v>38188</v>
      </c>
      <c r="Z39" s="166">
        <v>42263</v>
      </c>
      <c r="AA39" s="106"/>
    </row>
    <row r="40" spans="2:27" ht="15.75" x14ac:dyDescent="0.25">
      <c r="B40" s="1">
        <v>42255</v>
      </c>
      <c r="C40" s="2" t="s">
        <v>437</v>
      </c>
      <c r="D40" s="214">
        <v>15687.6</v>
      </c>
      <c r="E40" s="4">
        <v>42258</v>
      </c>
      <c r="F40" s="326">
        <v>15687.6</v>
      </c>
      <c r="G40" s="134">
        <f t="shared" si="2"/>
        <v>0</v>
      </c>
      <c r="H40" s="7"/>
      <c r="J40" s="80"/>
      <c r="L40" s="48"/>
      <c r="M40" s="48"/>
      <c r="N40" s="48"/>
      <c r="O40" s="89" t="s">
        <v>286</v>
      </c>
      <c r="P40" s="45">
        <v>75000</v>
      </c>
      <c r="Q40" s="47">
        <v>42245</v>
      </c>
      <c r="U40" s="383" t="s">
        <v>493</v>
      </c>
      <c r="V40" s="349">
        <v>246687.4</v>
      </c>
      <c r="W40" s="162"/>
      <c r="X40" s="108">
        <v>3206654</v>
      </c>
      <c r="Y40" s="59">
        <v>80000</v>
      </c>
      <c r="Z40" s="166">
        <v>42263</v>
      </c>
      <c r="AA40" s="106"/>
    </row>
    <row r="41" spans="2:27" ht="15.75" x14ac:dyDescent="0.25">
      <c r="B41" s="1">
        <v>42255</v>
      </c>
      <c r="C41" s="2" t="s">
        <v>438</v>
      </c>
      <c r="D41" s="214">
        <v>268489.59999999998</v>
      </c>
      <c r="E41" s="4">
        <v>42258</v>
      </c>
      <c r="F41" s="326">
        <v>268489.59999999998</v>
      </c>
      <c r="G41" s="134">
        <f t="shared" si="2"/>
        <v>0</v>
      </c>
      <c r="H41" s="7"/>
      <c r="J41" s="80"/>
      <c r="L41" s="48"/>
      <c r="M41" s="48"/>
      <c r="N41" s="48"/>
      <c r="O41" s="440" t="s">
        <v>286</v>
      </c>
      <c r="P41" s="45">
        <v>20230</v>
      </c>
      <c r="Q41" s="47">
        <v>42244</v>
      </c>
      <c r="U41" s="344" t="s">
        <v>494</v>
      </c>
      <c r="V41" s="382">
        <v>5514.6</v>
      </c>
      <c r="W41" s="302"/>
      <c r="X41" s="108">
        <v>3206652</v>
      </c>
      <c r="Y41" s="64">
        <v>60000</v>
      </c>
      <c r="Z41" s="164">
        <v>42263</v>
      </c>
      <c r="AA41" s="106"/>
    </row>
    <row r="42" spans="2:27" x14ac:dyDescent="0.25">
      <c r="B42" s="1">
        <v>42255</v>
      </c>
      <c r="C42" s="2" t="s">
        <v>439</v>
      </c>
      <c r="D42" s="214">
        <v>12148.2</v>
      </c>
      <c r="E42" s="4">
        <v>42258</v>
      </c>
      <c r="F42" s="326">
        <v>12148.2</v>
      </c>
      <c r="G42" s="134">
        <f t="shared" si="2"/>
        <v>0</v>
      </c>
      <c r="H42" s="7"/>
      <c r="J42" s="80"/>
      <c r="L42" s="48"/>
      <c r="M42" s="48"/>
      <c r="N42" s="48"/>
      <c r="O42" s="89" t="s">
        <v>286</v>
      </c>
      <c r="P42" s="45">
        <v>50</v>
      </c>
      <c r="Q42" s="47">
        <v>42250</v>
      </c>
      <c r="U42" s="2" t="s">
        <v>495</v>
      </c>
      <c r="V42" s="349">
        <v>144078.54999999999</v>
      </c>
      <c r="W42" s="162"/>
      <c r="X42" s="161" t="s">
        <v>286</v>
      </c>
      <c r="Y42" s="64">
        <v>38543</v>
      </c>
      <c r="Z42" s="164">
        <v>42265</v>
      </c>
      <c r="AA42" s="106"/>
    </row>
    <row r="43" spans="2:27" x14ac:dyDescent="0.25">
      <c r="B43" s="1">
        <v>42255</v>
      </c>
      <c r="C43" s="2" t="s">
        <v>440</v>
      </c>
      <c r="D43" s="349">
        <v>34874.400000000001</v>
      </c>
      <c r="E43" s="4">
        <v>42258</v>
      </c>
      <c r="F43" s="388">
        <v>34874.400000000001</v>
      </c>
      <c r="G43" s="134">
        <f t="shared" ref="G43:G81" si="3">D43-F43</f>
        <v>0</v>
      </c>
      <c r="H43" s="7"/>
      <c r="J43" s="80"/>
      <c r="L43" s="48"/>
      <c r="M43" s="48"/>
      <c r="N43" s="48"/>
      <c r="O43" s="89">
        <v>3245309</v>
      </c>
      <c r="P43" s="45">
        <v>73000</v>
      </c>
      <c r="Q43" s="47">
        <v>42245</v>
      </c>
      <c r="U43" s="2" t="s">
        <v>496</v>
      </c>
      <c r="V43" s="349">
        <v>2053.8000000000002</v>
      </c>
      <c r="W43" s="162"/>
      <c r="X43" s="161">
        <v>3206649</v>
      </c>
      <c r="Y43" s="64">
        <v>90000</v>
      </c>
      <c r="Z43" s="164">
        <v>42264</v>
      </c>
      <c r="AA43" s="106"/>
    </row>
    <row r="44" spans="2:27" x14ac:dyDescent="0.25">
      <c r="B44" s="1">
        <v>42256</v>
      </c>
      <c r="C44" s="2" t="s">
        <v>441</v>
      </c>
      <c r="D44" s="214">
        <v>6659.6</v>
      </c>
      <c r="E44" s="4">
        <v>42265</v>
      </c>
      <c r="F44" s="331">
        <v>6659.6</v>
      </c>
      <c r="G44" s="134">
        <f t="shared" si="3"/>
        <v>0</v>
      </c>
      <c r="H44" s="7"/>
      <c r="J44" s="80"/>
      <c r="L44" s="48"/>
      <c r="M44" s="48"/>
      <c r="N44" s="48"/>
      <c r="O44" s="89">
        <v>3245304</v>
      </c>
      <c r="P44" s="45">
        <v>43091</v>
      </c>
      <c r="Q44" s="47">
        <v>42245</v>
      </c>
      <c r="U44" s="2" t="s">
        <v>497</v>
      </c>
      <c r="V44" s="347">
        <v>53618</v>
      </c>
      <c r="W44" s="170"/>
      <c r="X44" s="161">
        <v>3206650</v>
      </c>
      <c r="Y44" s="64">
        <v>60000</v>
      </c>
      <c r="Z44" s="164">
        <v>42264</v>
      </c>
      <c r="AA44" s="106"/>
    </row>
    <row r="45" spans="2:27" ht="15.75" x14ac:dyDescent="0.25">
      <c r="B45" s="1">
        <v>42256</v>
      </c>
      <c r="C45" s="2" t="s">
        <v>442</v>
      </c>
      <c r="D45" s="214">
        <v>167378.35999999999</v>
      </c>
      <c r="E45" s="4" t="s">
        <v>483</v>
      </c>
      <c r="F45" s="326">
        <f>34334.55+133043.81</f>
        <v>167378.35999999999</v>
      </c>
      <c r="G45" s="134">
        <f t="shared" si="3"/>
        <v>0</v>
      </c>
      <c r="H45" s="7"/>
      <c r="J45" s="80"/>
      <c r="L45" s="48"/>
      <c r="M45" s="48"/>
      <c r="N45" s="48"/>
      <c r="O45" s="89"/>
      <c r="P45" s="45"/>
      <c r="Q45" s="47"/>
      <c r="U45" s="344" t="s">
        <v>498</v>
      </c>
      <c r="V45" s="215">
        <v>17276</v>
      </c>
      <c r="W45" s="162"/>
      <c r="X45" s="161" t="s">
        <v>521</v>
      </c>
      <c r="Y45" s="64">
        <v>150000</v>
      </c>
      <c r="Z45" s="164">
        <v>42264</v>
      </c>
      <c r="AA45" s="106"/>
    </row>
    <row r="46" spans="2:27" ht="15.75" x14ac:dyDescent="0.25">
      <c r="B46" s="1">
        <v>42256</v>
      </c>
      <c r="C46" s="2" t="s">
        <v>446</v>
      </c>
      <c r="D46" s="214">
        <v>118668.48</v>
      </c>
      <c r="E46" s="4">
        <v>42265</v>
      </c>
      <c r="F46" s="326">
        <v>118668.48</v>
      </c>
      <c r="G46" s="134">
        <f t="shared" si="3"/>
        <v>0</v>
      </c>
      <c r="H46" s="7"/>
      <c r="J46" s="80"/>
      <c r="L46" s="48"/>
      <c r="M46" s="48"/>
      <c r="N46" s="48"/>
      <c r="O46" s="89"/>
      <c r="P46" s="45"/>
      <c r="Q46" s="47"/>
      <c r="U46" s="2" t="s">
        <v>515</v>
      </c>
      <c r="V46" s="214">
        <v>75828.53</v>
      </c>
      <c r="W46" s="41" t="s">
        <v>29</v>
      </c>
      <c r="X46" s="161" t="s">
        <v>122</v>
      </c>
      <c r="Y46" s="64">
        <v>176.5</v>
      </c>
      <c r="Z46" s="164">
        <v>42262</v>
      </c>
    </row>
    <row r="47" spans="2:27" ht="16.5" thickBot="1" x14ac:dyDescent="0.3">
      <c r="B47" s="1">
        <v>42256</v>
      </c>
      <c r="C47" s="2" t="s">
        <v>447</v>
      </c>
      <c r="D47" s="214">
        <v>1051</v>
      </c>
      <c r="E47" s="4">
        <v>42265</v>
      </c>
      <c r="F47" s="326">
        <v>1051</v>
      </c>
      <c r="G47" s="134">
        <f t="shared" si="3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  <c r="U47" s="2"/>
      <c r="V47" s="214"/>
      <c r="W47" s="41"/>
      <c r="X47" s="161" t="s">
        <v>122</v>
      </c>
      <c r="Y47" s="64">
        <v>1684.8</v>
      </c>
      <c r="Z47" s="164">
        <v>42258</v>
      </c>
    </row>
    <row r="48" spans="2:27" ht="19.5" thickTop="1" x14ac:dyDescent="0.3">
      <c r="B48" s="1">
        <v>42257</v>
      </c>
      <c r="C48" s="2" t="s">
        <v>448</v>
      </c>
      <c r="D48" s="214">
        <v>5955.2</v>
      </c>
      <c r="E48" s="4">
        <v>42265</v>
      </c>
      <c r="F48" s="326">
        <v>5955.2</v>
      </c>
      <c r="G48" s="134">
        <f t="shared" si="3"/>
        <v>0</v>
      </c>
      <c r="H48" s="7"/>
      <c r="J48" s="80"/>
      <c r="L48" s="437"/>
      <c r="M48" s="84">
        <f>SUM(M4:M47)</f>
        <v>1677371.5</v>
      </c>
      <c r="N48" s="85"/>
      <c r="O48" s="86"/>
      <c r="P48" s="84">
        <f>SUM(P4:P47)</f>
        <v>1677371.5</v>
      </c>
      <c r="Q48" s="36"/>
      <c r="U48" s="2"/>
      <c r="V48" s="214"/>
      <c r="W48" s="163"/>
      <c r="X48" s="161" t="s">
        <v>286</v>
      </c>
      <c r="Y48" s="44">
        <v>96000</v>
      </c>
      <c r="Z48" s="164">
        <v>42265</v>
      </c>
    </row>
    <row r="49" spans="2:26" ht="15.75" x14ac:dyDescent="0.25">
      <c r="B49" s="1">
        <v>42257</v>
      </c>
      <c r="C49" s="2" t="s">
        <v>449</v>
      </c>
      <c r="D49" s="214">
        <v>372</v>
      </c>
      <c r="E49" s="4">
        <v>42265</v>
      </c>
      <c r="F49" s="326">
        <v>372</v>
      </c>
      <c r="G49" s="134">
        <f t="shared" si="3"/>
        <v>0</v>
      </c>
      <c r="H49" s="7"/>
      <c r="J49" s="80"/>
      <c r="U49" s="2"/>
      <c r="V49" s="349"/>
      <c r="W49" s="41"/>
      <c r="X49" s="161" t="s">
        <v>286</v>
      </c>
      <c r="Y49" s="252">
        <v>80000</v>
      </c>
      <c r="Z49" s="177">
        <v>42265</v>
      </c>
    </row>
    <row r="50" spans="2:26" ht="15.75" x14ac:dyDescent="0.25">
      <c r="B50" s="1">
        <v>42257</v>
      </c>
      <c r="C50" s="2" t="s">
        <v>475</v>
      </c>
      <c r="D50" s="214">
        <v>445</v>
      </c>
      <c r="E50" s="4">
        <v>42265</v>
      </c>
      <c r="F50" s="326">
        <v>445</v>
      </c>
      <c r="G50" s="134">
        <f t="shared" si="3"/>
        <v>0</v>
      </c>
      <c r="H50" s="7"/>
      <c r="J50" s="80"/>
      <c r="U50" s="2"/>
      <c r="V50" s="214"/>
      <c r="W50" s="165"/>
      <c r="X50" s="161"/>
      <c r="Y50" s="59"/>
      <c r="Z50" s="177"/>
    </row>
    <row r="51" spans="2:26" ht="16.5" thickBot="1" x14ac:dyDescent="0.3">
      <c r="B51" s="1">
        <v>42257</v>
      </c>
      <c r="C51" s="2" t="s">
        <v>450</v>
      </c>
      <c r="D51" s="214">
        <v>182793.46</v>
      </c>
      <c r="E51" s="4">
        <v>42265</v>
      </c>
      <c r="F51" s="326">
        <v>182793.46</v>
      </c>
      <c r="G51" s="134">
        <f t="shared" si="3"/>
        <v>0</v>
      </c>
      <c r="H51" s="7"/>
      <c r="J51" s="80"/>
      <c r="U51" s="2"/>
      <c r="V51" s="214"/>
      <c r="W51" s="165"/>
      <c r="X51" s="161"/>
      <c r="Y51" s="59"/>
      <c r="Z51" s="177"/>
    </row>
    <row r="52" spans="2:26" ht="19.5" thickBot="1" x14ac:dyDescent="0.35">
      <c r="B52" s="1">
        <v>42257</v>
      </c>
      <c r="C52" s="2" t="s">
        <v>451</v>
      </c>
      <c r="D52" s="214">
        <v>8740.6</v>
      </c>
      <c r="E52" s="4">
        <v>42265</v>
      </c>
      <c r="F52" s="326">
        <v>8740.6</v>
      </c>
      <c r="G52" s="134">
        <f t="shared" si="3"/>
        <v>0</v>
      </c>
      <c r="H52" s="7"/>
      <c r="J52" s="80"/>
      <c r="L52" s="444"/>
      <c r="M52" s="53" t="s">
        <v>24</v>
      </c>
      <c r="N52" s="22"/>
      <c r="O52" s="35"/>
      <c r="P52" s="182">
        <v>42258</v>
      </c>
      <c r="Q52" s="36"/>
      <c r="U52" s="433"/>
      <c r="V52" s="462">
        <v>0</v>
      </c>
      <c r="W52" s="435"/>
      <c r="X52" s="413"/>
      <c r="Y52" s="416">
        <v>0</v>
      </c>
      <c r="Z52" s="463"/>
    </row>
    <row r="53" spans="2:26" ht="16.5" thickBot="1" x14ac:dyDescent="0.3">
      <c r="B53" s="1">
        <v>42257</v>
      </c>
      <c r="C53" s="2" t="s">
        <v>452</v>
      </c>
      <c r="D53" s="214">
        <v>103217.5</v>
      </c>
      <c r="E53" s="4">
        <v>42265</v>
      </c>
      <c r="F53" s="326">
        <v>103217.5</v>
      </c>
      <c r="G53" s="134">
        <f t="shared" si="3"/>
        <v>0</v>
      </c>
      <c r="H53" s="7"/>
      <c r="J53" s="80"/>
      <c r="L53" s="38"/>
      <c r="M53" s="39"/>
      <c r="N53" s="37"/>
      <c r="O53" s="38"/>
      <c r="P53" s="39" t="s">
        <v>44</v>
      </c>
      <c r="Q53" s="40"/>
      <c r="U53" s="199"/>
      <c r="V53" s="450">
        <f>SUM(V32:V52)</f>
        <v>1163842.8000000003</v>
      </c>
      <c r="W53" s="80"/>
      <c r="X53" s="149"/>
      <c r="Y53" s="158">
        <f>SUM(Y32:Y52)</f>
        <v>1163542.8</v>
      </c>
      <c r="Z53" s="453"/>
    </row>
    <row r="54" spans="2:26" ht="16.5" thickBot="1" x14ac:dyDescent="0.3">
      <c r="B54" s="1">
        <v>42258</v>
      </c>
      <c r="C54" s="2" t="s">
        <v>453</v>
      </c>
      <c r="D54" s="214">
        <v>21888.76</v>
      </c>
      <c r="E54" s="4">
        <v>42265</v>
      </c>
      <c r="F54" s="326">
        <v>21888.76</v>
      </c>
      <c r="G54" s="134">
        <f t="shared" si="3"/>
        <v>0</v>
      </c>
      <c r="H54" s="7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  <c r="U54" s="199"/>
      <c r="V54" s="450"/>
      <c r="W54" s="80"/>
      <c r="X54" s="149"/>
      <c r="Y54" s="152"/>
      <c r="Z54" s="453"/>
    </row>
    <row r="55" spans="2:26" ht="16.5" thickBot="1" x14ac:dyDescent="0.3">
      <c r="B55" s="1">
        <v>42258</v>
      </c>
      <c r="C55" s="2" t="s">
        <v>454</v>
      </c>
      <c r="D55" s="214">
        <v>1130.4000000000001</v>
      </c>
      <c r="E55" s="4">
        <v>42265</v>
      </c>
      <c r="F55" s="326">
        <v>1130.4000000000001</v>
      </c>
      <c r="G55" s="134">
        <f t="shared" si="3"/>
        <v>0</v>
      </c>
      <c r="H55" s="7"/>
      <c r="J55" s="80"/>
      <c r="L55" s="306">
        <v>6654</v>
      </c>
      <c r="M55" s="138">
        <v>60199.62</v>
      </c>
      <c r="N55" s="138"/>
      <c r="O55" s="109">
        <v>3245307</v>
      </c>
      <c r="P55" s="69">
        <v>80000</v>
      </c>
      <c r="Q55" s="301">
        <v>42245</v>
      </c>
    </row>
    <row r="56" spans="2:26" ht="19.5" thickBot="1" x14ac:dyDescent="0.35">
      <c r="B56" s="1">
        <v>42258</v>
      </c>
      <c r="C56" s="2" t="s">
        <v>459</v>
      </c>
      <c r="D56" s="214">
        <v>64178.5</v>
      </c>
      <c r="E56" s="4">
        <v>42265</v>
      </c>
      <c r="F56" s="326">
        <v>64178.5</v>
      </c>
      <c r="G56" s="134">
        <f t="shared" si="3"/>
        <v>0</v>
      </c>
      <c r="H56" s="7"/>
      <c r="J56" s="80"/>
      <c r="L56" s="249" t="s">
        <v>412</v>
      </c>
      <c r="M56" s="215">
        <v>44721.9</v>
      </c>
      <c r="N56" s="44"/>
      <c r="O56" s="108" t="s">
        <v>122</v>
      </c>
      <c r="P56" s="59">
        <v>374</v>
      </c>
      <c r="Q56" s="166">
        <v>42244</v>
      </c>
      <c r="U56" s="465"/>
      <c r="V56" s="53" t="s">
        <v>24</v>
      </c>
      <c r="W56" s="22"/>
      <c r="X56" s="35"/>
      <c r="Y56" s="466">
        <v>42271</v>
      </c>
      <c r="Z56" s="36"/>
    </row>
    <row r="57" spans="2:26" ht="16.5" thickBot="1" x14ac:dyDescent="0.3">
      <c r="B57" s="1">
        <v>42258</v>
      </c>
      <c r="C57" s="2" t="s">
        <v>460</v>
      </c>
      <c r="D57" s="214">
        <v>48156.25</v>
      </c>
      <c r="E57" s="4" t="s">
        <v>503</v>
      </c>
      <c r="F57" s="326">
        <f>29644.94+18511.31</f>
        <v>48156.25</v>
      </c>
      <c r="G57" s="134">
        <f t="shared" si="3"/>
        <v>0</v>
      </c>
      <c r="H57" s="7"/>
      <c r="J57" s="80"/>
      <c r="L57" s="2" t="s">
        <v>417</v>
      </c>
      <c r="M57" s="214">
        <v>37484.6</v>
      </c>
      <c r="N57" s="44"/>
      <c r="O57" s="108" t="s">
        <v>286</v>
      </c>
      <c r="P57" s="59">
        <v>38534</v>
      </c>
      <c r="Q57" s="166">
        <v>42247</v>
      </c>
      <c r="U57" s="38"/>
      <c r="V57" s="39"/>
      <c r="W57" s="37"/>
      <c r="X57" s="38"/>
      <c r="Y57" s="39" t="s">
        <v>44</v>
      </c>
      <c r="Z57" s="40"/>
    </row>
    <row r="58" spans="2:26" ht="16.5" thickBot="1" x14ac:dyDescent="0.3">
      <c r="B58" s="1">
        <v>42258</v>
      </c>
      <c r="C58" s="2" t="s">
        <v>455</v>
      </c>
      <c r="D58" s="214">
        <v>303364.05</v>
      </c>
      <c r="E58" s="4">
        <v>42268</v>
      </c>
      <c r="F58" s="326">
        <v>303364.05</v>
      </c>
      <c r="G58" s="134">
        <f t="shared" si="3"/>
        <v>0</v>
      </c>
      <c r="H58" s="7"/>
      <c r="J58" s="80"/>
      <c r="L58" s="2" t="s">
        <v>418</v>
      </c>
      <c r="M58" s="214">
        <v>20390.7</v>
      </c>
      <c r="N58" s="167"/>
      <c r="O58" s="108">
        <v>3245303</v>
      </c>
      <c r="P58" s="59">
        <v>75000</v>
      </c>
      <c r="Q58" s="166">
        <v>42246</v>
      </c>
      <c r="U58" s="93" t="s">
        <v>21</v>
      </c>
      <c r="V58" s="71" t="s">
        <v>16</v>
      </c>
      <c r="W58" s="72"/>
      <c r="X58" s="73" t="s">
        <v>22</v>
      </c>
      <c r="Y58" s="71" t="s">
        <v>16</v>
      </c>
      <c r="Z58" s="74"/>
    </row>
    <row r="59" spans="2:26" ht="15.75" x14ac:dyDescent="0.25">
      <c r="B59" s="1">
        <v>42259</v>
      </c>
      <c r="C59" s="2" t="s">
        <v>456</v>
      </c>
      <c r="D59" s="214">
        <v>48918.05</v>
      </c>
      <c r="E59" s="4">
        <v>42268</v>
      </c>
      <c r="F59" s="326">
        <v>48918.05</v>
      </c>
      <c r="G59" s="134">
        <f t="shared" si="3"/>
        <v>0</v>
      </c>
      <c r="H59" s="7"/>
      <c r="J59" s="80"/>
      <c r="L59" s="2" t="s">
        <v>419</v>
      </c>
      <c r="M59" s="214">
        <v>4059.2</v>
      </c>
      <c r="N59" s="44"/>
      <c r="O59" s="108">
        <v>3245302</v>
      </c>
      <c r="P59" s="59">
        <v>70000</v>
      </c>
      <c r="Q59" s="166">
        <v>42247</v>
      </c>
      <c r="U59" s="344" t="s">
        <v>510</v>
      </c>
      <c r="V59" s="215">
        <v>11764.6</v>
      </c>
      <c r="W59" s="138"/>
      <c r="X59" s="109" t="s">
        <v>286</v>
      </c>
      <c r="Y59" s="69">
        <v>75000</v>
      </c>
      <c r="Z59" s="301">
        <v>42265</v>
      </c>
    </row>
    <row r="60" spans="2:26" ht="15.75" x14ac:dyDescent="0.25">
      <c r="B60" s="1">
        <v>42259</v>
      </c>
      <c r="C60" s="2" t="s">
        <v>461</v>
      </c>
      <c r="D60" s="214">
        <v>8602.7999999999993</v>
      </c>
      <c r="E60" s="4">
        <v>42268</v>
      </c>
      <c r="F60" s="326">
        <v>8602.7999999999993</v>
      </c>
      <c r="G60" s="134">
        <f t="shared" si="3"/>
        <v>0</v>
      </c>
      <c r="H60" s="7"/>
      <c r="J60" s="80"/>
      <c r="L60" s="2" t="s">
        <v>420</v>
      </c>
      <c r="M60" s="214">
        <v>2769.6</v>
      </c>
      <c r="N60" s="60"/>
      <c r="O60" s="108">
        <v>3245300</v>
      </c>
      <c r="P60" s="59">
        <v>90000</v>
      </c>
      <c r="Q60" s="166">
        <v>42246</v>
      </c>
      <c r="U60" s="2" t="s">
        <v>511</v>
      </c>
      <c r="V60" s="349">
        <v>64545.4</v>
      </c>
      <c r="W60" s="44"/>
      <c r="X60" s="108">
        <v>3206645</v>
      </c>
      <c r="Y60" s="59">
        <v>35683.5</v>
      </c>
      <c r="Z60" s="166">
        <v>42265</v>
      </c>
    </row>
    <row r="61" spans="2:26" ht="15.75" x14ac:dyDescent="0.25">
      <c r="B61" s="1">
        <v>42259</v>
      </c>
      <c r="C61" s="2" t="s">
        <v>462</v>
      </c>
      <c r="D61" s="214">
        <v>3000.4</v>
      </c>
      <c r="E61" s="4">
        <v>42268</v>
      </c>
      <c r="F61" s="326">
        <v>3000.4</v>
      </c>
      <c r="G61" s="134">
        <f t="shared" si="3"/>
        <v>0</v>
      </c>
      <c r="H61" s="7"/>
      <c r="J61" s="80"/>
      <c r="L61" s="2" t="s">
        <v>421</v>
      </c>
      <c r="M61" s="214">
        <v>20252.8</v>
      </c>
      <c r="N61" s="44"/>
      <c r="O61" s="204" t="s">
        <v>286</v>
      </c>
      <c r="P61" s="61">
        <v>50000</v>
      </c>
      <c r="Q61" s="166">
        <v>42247</v>
      </c>
      <c r="U61" s="321" t="s">
        <v>512</v>
      </c>
      <c r="V61" s="347">
        <v>58318.8</v>
      </c>
      <c r="W61" s="44"/>
      <c r="X61" s="108">
        <v>3206646</v>
      </c>
      <c r="Y61" s="59">
        <v>50000</v>
      </c>
      <c r="Z61" s="166">
        <v>42265</v>
      </c>
    </row>
    <row r="62" spans="2:26" ht="15.75" x14ac:dyDescent="0.25">
      <c r="B62" s="198">
        <v>42259</v>
      </c>
      <c r="C62" s="199" t="s">
        <v>463</v>
      </c>
      <c r="D62" s="450">
        <v>4620</v>
      </c>
      <c r="E62" s="4">
        <v>42268</v>
      </c>
      <c r="F62" s="113">
        <v>4620</v>
      </c>
      <c r="G62" s="134">
        <f t="shared" si="3"/>
        <v>0</v>
      </c>
      <c r="H62" s="7"/>
      <c r="J62" s="80"/>
      <c r="L62" s="2" t="s">
        <v>422</v>
      </c>
      <c r="M62" s="214">
        <v>271352.64</v>
      </c>
      <c r="N62" s="41"/>
      <c r="O62" s="108">
        <v>3245299</v>
      </c>
      <c r="P62" s="59">
        <v>45000</v>
      </c>
      <c r="Q62" s="166">
        <v>42247</v>
      </c>
      <c r="U62" s="222" t="s">
        <v>513</v>
      </c>
      <c r="V62" s="214">
        <v>18306</v>
      </c>
      <c r="W62" s="167"/>
      <c r="X62" s="108">
        <v>3206647</v>
      </c>
      <c r="Y62" s="59">
        <v>65000</v>
      </c>
      <c r="Z62" s="166">
        <v>42265</v>
      </c>
    </row>
    <row r="63" spans="2:26" ht="15.75" x14ac:dyDescent="0.25">
      <c r="B63" s="1">
        <v>42259</v>
      </c>
      <c r="C63" s="321" t="s">
        <v>464</v>
      </c>
      <c r="D63" s="214">
        <v>3840</v>
      </c>
      <c r="E63" s="4">
        <v>42268</v>
      </c>
      <c r="F63" s="326">
        <v>3840</v>
      </c>
      <c r="G63" s="134">
        <f t="shared" si="3"/>
        <v>0</v>
      </c>
      <c r="H63" s="14"/>
      <c r="J63" s="80"/>
      <c r="L63" s="2" t="s">
        <v>423</v>
      </c>
      <c r="M63" s="214">
        <v>113000.3</v>
      </c>
      <c r="N63" s="162"/>
      <c r="O63" s="108">
        <v>3245297</v>
      </c>
      <c r="P63" s="59">
        <v>38656</v>
      </c>
      <c r="Q63" s="166">
        <v>42247</v>
      </c>
      <c r="U63" s="2" t="s">
        <v>514</v>
      </c>
      <c r="V63" s="349">
        <v>1917.6</v>
      </c>
      <c r="W63" s="44"/>
      <c r="X63" s="108"/>
      <c r="Y63" s="59">
        <v>0</v>
      </c>
      <c r="Z63" s="166"/>
    </row>
    <row r="64" spans="2:26" ht="15.75" x14ac:dyDescent="0.25">
      <c r="B64" s="1">
        <v>42259</v>
      </c>
      <c r="C64" s="2" t="s">
        <v>465</v>
      </c>
      <c r="D64" s="214">
        <v>223003.7</v>
      </c>
      <c r="E64" s="4">
        <v>42268</v>
      </c>
      <c r="F64" s="326">
        <v>223003.7</v>
      </c>
      <c r="G64" s="134">
        <f t="shared" si="3"/>
        <v>0</v>
      </c>
      <c r="H64" s="14"/>
      <c r="J64" s="80"/>
      <c r="L64" s="2" t="s">
        <v>424</v>
      </c>
      <c r="M64" s="214">
        <v>765.5</v>
      </c>
      <c r="N64" s="302"/>
      <c r="O64" s="108">
        <v>3245298</v>
      </c>
      <c r="P64" s="64">
        <v>57000</v>
      </c>
      <c r="Q64" s="164">
        <v>42247</v>
      </c>
      <c r="U64" s="352" t="s">
        <v>515</v>
      </c>
      <c r="V64" s="431">
        <v>66573.63</v>
      </c>
      <c r="W64" s="60"/>
      <c r="X64" s="280"/>
      <c r="Y64" s="59">
        <v>0</v>
      </c>
      <c r="Z64" s="166"/>
    </row>
    <row r="65" spans="2:26" ht="15.75" x14ac:dyDescent="0.25">
      <c r="B65" s="1">
        <v>42259</v>
      </c>
      <c r="C65" s="2" t="s">
        <v>466</v>
      </c>
      <c r="D65" s="214">
        <v>84150.75</v>
      </c>
      <c r="E65" s="4">
        <v>42268</v>
      </c>
      <c r="F65" s="326">
        <v>84150.75</v>
      </c>
      <c r="G65" s="134">
        <f t="shared" si="3"/>
        <v>0</v>
      </c>
      <c r="H65" s="14"/>
      <c r="J65" s="80"/>
      <c r="L65" s="2" t="s">
        <v>425</v>
      </c>
      <c r="M65" s="214">
        <v>816.6</v>
      </c>
      <c r="N65" s="162"/>
      <c r="O65" s="161" t="s">
        <v>122</v>
      </c>
      <c r="P65" s="64">
        <v>3209.36</v>
      </c>
      <c r="Q65" s="164">
        <v>42247</v>
      </c>
      <c r="U65" s="352" t="s">
        <v>516</v>
      </c>
      <c r="V65" s="431">
        <v>4257.47</v>
      </c>
      <c r="W65" s="97" t="s">
        <v>29</v>
      </c>
      <c r="X65" s="204"/>
      <c r="Y65" s="61">
        <v>0</v>
      </c>
      <c r="Z65" s="467"/>
    </row>
    <row r="66" spans="2:26" ht="16.5" thickBot="1" x14ac:dyDescent="0.3">
      <c r="B66" s="1">
        <v>42259</v>
      </c>
      <c r="C66" s="2" t="s">
        <v>467</v>
      </c>
      <c r="D66" s="214">
        <v>53280.06</v>
      </c>
      <c r="E66" s="198" t="s">
        <v>509</v>
      </c>
      <c r="F66" s="326">
        <f>24248.44+29031.62</f>
        <v>53280.06</v>
      </c>
      <c r="G66" s="134">
        <f t="shared" si="3"/>
        <v>0</v>
      </c>
      <c r="H66" s="7"/>
      <c r="J66" s="80"/>
      <c r="L66" s="2" t="s">
        <v>430</v>
      </c>
      <c r="M66" s="214">
        <v>400</v>
      </c>
      <c r="N66" s="162"/>
      <c r="O66" s="161" t="s">
        <v>122</v>
      </c>
      <c r="P66" s="64">
        <v>753.2</v>
      </c>
      <c r="Q66" s="164">
        <v>42247</v>
      </c>
      <c r="U66" s="454"/>
      <c r="V66" s="470">
        <v>0</v>
      </c>
      <c r="W66" s="49"/>
      <c r="X66" s="266"/>
      <c r="Y66" s="267">
        <v>0</v>
      </c>
      <c r="Z66" s="268"/>
    </row>
    <row r="67" spans="2:26" ht="16.5" thickTop="1" x14ac:dyDescent="0.25">
      <c r="B67" s="1">
        <v>42260</v>
      </c>
      <c r="C67" s="2" t="s">
        <v>457</v>
      </c>
      <c r="D67" s="214">
        <v>20776.2</v>
      </c>
      <c r="E67" s="4">
        <v>42269</v>
      </c>
      <c r="F67" s="326">
        <v>20776.2</v>
      </c>
      <c r="G67" s="134">
        <f t="shared" si="3"/>
        <v>0</v>
      </c>
      <c r="H67" s="7"/>
      <c r="J67" s="80"/>
      <c r="L67" s="2" t="s">
        <v>426</v>
      </c>
      <c r="M67" s="214">
        <v>3461.2</v>
      </c>
      <c r="N67" s="170"/>
      <c r="O67" s="161" t="s">
        <v>286</v>
      </c>
      <c r="P67" s="64">
        <v>41982</v>
      </c>
      <c r="Q67" s="164">
        <v>42250</v>
      </c>
      <c r="U67" s="314"/>
      <c r="V67" s="471">
        <f>SUM(V59:V66)</f>
        <v>225683.5</v>
      </c>
      <c r="W67" s="189"/>
      <c r="X67" s="155"/>
      <c r="Y67" s="158">
        <f>SUM(Y59:Y66)</f>
        <v>225683.5</v>
      </c>
      <c r="Z67" s="154"/>
    </row>
    <row r="68" spans="2:26" ht="15.75" x14ac:dyDescent="0.25">
      <c r="B68" s="1">
        <v>42260</v>
      </c>
      <c r="C68" s="2" t="s">
        <v>468</v>
      </c>
      <c r="D68" s="214">
        <v>1200</v>
      </c>
      <c r="E68" s="4">
        <v>42269</v>
      </c>
      <c r="F68" s="326">
        <v>1200</v>
      </c>
      <c r="G68" s="134">
        <f t="shared" si="3"/>
        <v>0</v>
      </c>
      <c r="H68" s="7"/>
      <c r="J68" s="80"/>
      <c r="L68" s="2" t="s">
        <v>427</v>
      </c>
      <c r="M68" s="214">
        <v>825</v>
      </c>
      <c r="N68" s="162"/>
      <c r="O68" s="161" t="s">
        <v>286</v>
      </c>
      <c r="P68" s="64">
        <v>51000</v>
      </c>
      <c r="Q68" s="164">
        <v>42250</v>
      </c>
      <c r="U68" s="312"/>
      <c r="V68" s="469"/>
      <c r="W68" s="192"/>
      <c r="X68" s="151"/>
      <c r="Y68" s="82"/>
      <c r="Z68" s="150"/>
    </row>
    <row r="69" spans="2:26" ht="16.5" thickBot="1" x14ac:dyDescent="0.3">
      <c r="B69" s="1">
        <v>42260</v>
      </c>
      <c r="C69" s="321" t="s">
        <v>469</v>
      </c>
      <c r="D69" s="214">
        <v>184803.42</v>
      </c>
      <c r="E69" s="4">
        <v>42269</v>
      </c>
      <c r="F69" s="326">
        <v>184803.42</v>
      </c>
      <c r="G69" s="134">
        <f t="shared" si="3"/>
        <v>0</v>
      </c>
      <c r="H69" s="7"/>
      <c r="J69" s="80"/>
      <c r="L69" s="2" t="s">
        <v>431</v>
      </c>
      <c r="M69" s="215">
        <v>310866</v>
      </c>
      <c r="N69" s="41"/>
      <c r="O69" s="161">
        <v>3245291</v>
      </c>
      <c r="P69" s="64">
        <v>110000</v>
      </c>
      <c r="Q69" s="164">
        <v>42249</v>
      </c>
      <c r="U69" s="199"/>
      <c r="V69" s="468"/>
      <c r="W69" s="80"/>
      <c r="X69" s="149"/>
      <c r="Y69" s="82"/>
      <c r="Z69" s="150"/>
    </row>
    <row r="70" spans="2:26" ht="19.5" thickBot="1" x14ac:dyDescent="0.35">
      <c r="B70" s="1">
        <v>42261</v>
      </c>
      <c r="C70" s="2" t="s">
        <v>470</v>
      </c>
      <c r="D70" s="214">
        <v>26145.32</v>
      </c>
      <c r="E70" s="4">
        <v>42269</v>
      </c>
      <c r="F70" s="326">
        <v>26145.32</v>
      </c>
      <c r="G70" s="134">
        <f t="shared" si="3"/>
        <v>0</v>
      </c>
      <c r="H70" s="14"/>
      <c r="J70" s="80"/>
      <c r="L70" s="2" t="s">
        <v>432</v>
      </c>
      <c r="M70" s="214">
        <v>60249.2</v>
      </c>
      <c r="N70" s="41"/>
      <c r="O70" s="161" t="s">
        <v>122</v>
      </c>
      <c r="P70" s="64">
        <v>3024</v>
      </c>
      <c r="Q70" s="164">
        <v>42248</v>
      </c>
      <c r="U70" s="472"/>
      <c r="V70" s="53" t="s">
        <v>24</v>
      </c>
      <c r="W70" s="22"/>
      <c r="X70" s="35"/>
      <c r="Y70" s="203">
        <v>42273</v>
      </c>
      <c r="Z70" s="36"/>
    </row>
    <row r="71" spans="2:26" ht="19.5" thickBot="1" x14ac:dyDescent="0.35">
      <c r="B71" s="1">
        <v>42261</v>
      </c>
      <c r="C71" s="2" t="s">
        <v>484</v>
      </c>
      <c r="D71" s="214">
        <v>4635</v>
      </c>
      <c r="E71" s="4">
        <v>42269</v>
      </c>
      <c r="F71" s="326">
        <v>4635</v>
      </c>
      <c r="G71" s="134">
        <f t="shared" si="3"/>
        <v>0</v>
      </c>
      <c r="H71" s="14"/>
      <c r="J71" s="80"/>
      <c r="L71" s="443" t="s">
        <v>433</v>
      </c>
      <c r="M71" s="214">
        <v>13623.6</v>
      </c>
      <c r="N71" s="163"/>
      <c r="O71" s="161" t="s">
        <v>286</v>
      </c>
      <c r="P71" s="44">
        <v>60000</v>
      </c>
      <c r="Q71" s="164">
        <v>42250</v>
      </c>
      <c r="U71" s="38"/>
      <c r="V71" s="39"/>
      <c r="W71" s="37"/>
      <c r="X71" s="38"/>
      <c r="Y71" s="39" t="s">
        <v>44</v>
      </c>
      <c r="Z71" s="40"/>
    </row>
    <row r="72" spans="2:26" ht="16.5" thickBot="1" x14ac:dyDescent="0.3">
      <c r="B72" s="1">
        <v>42261</v>
      </c>
      <c r="C72" s="2" t="s">
        <v>471</v>
      </c>
      <c r="D72" s="214">
        <v>7011</v>
      </c>
      <c r="E72" s="4">
        <v>42269</v>
      </c>
      <c r="F72" s="326">
        <v>7011</v>
      </c>
      <c r="G72" s="134">
        <f t="shared" si="3"/>
        <v>0</v>
      </c>
      <c r="H72" s="14"/>
      <c r="J72" s="80"/>
      <c r="L72" s="2" t="s">
        <v>434</v>
      </c>
      <c r="M72" s="214">
        <v>144049</v>
      </c>
      <c r="N72" s="41"/>
      <c r="O72" s="161" t="s">
        <v>286</v>
      </c>
      <c r="P72" s="252">
        <v>41933</v>
      </c>
      <c r="Q72" s="177">
        <v>42251</v>
      </c>
      <c r="U72" s="93" t="s">
        <v>21</v>
      </c>
      <c r="V72" s="71" t="s">
        <v>16</v>
      </c>
      <c r="W72" s="72"/>
      <c r="X72" s="73" t="s">
        <v>22</v>
      </c>
      <c r="Y72" s="71" t="s">
        <v>16</v>
      </c>
      <c r="Z72" s="74"/>
    </row>
    <row r="73" spans="2:26" ht="15.75" x14ac:dyDescent="0.25">
      <c r="B73" s="1">
        <v>42261</v>
      </c>
      <c r="C73" s="2" t="s">
        <v>472</v>
      </c>
      <c r="D73" s="214">
        <v>89600</v>
      </c>
      <c r="E73" s="4">
        <v>42269</v>
      </c>
      <c r="F73" s="326">
        <v>89600</v>
      </c>
      <c r="G73" s="134">
        <f t="shared" si="3"/>
        <v>0</v>
      </c>
      <c r="H73" s="14"/>
      <c r="J73" s="80"/>
      <c r="L73" s="2" t="s">
        <v>428</v>
      </c>
      <c r="M73" s="214">
        <v>9158</v>
      </c>
      <c r="N73" s="165"/>
      <c r="O73" s="161" t="s">
        <v>286</v>
      </c>
      <c r="P73" s="59">
        <v>36000</v>
      </c>
      <c r="Q73" s="177">
        <v>42254</v>
      </c>
      <c r="U73" s="306" t="s">
        <v>524</v>
      </c>
      <c r="V73" s="138">
        <v>3981.6</v>
      </c>
      <c r="W73" s="138"/>
      <c r="X73" s="109" t="s">
        <v>535</v>
      </c>
      <c r="Y73" s="69">
        <v>151100</v>
      </c>
      <c r="Z73" s="301">
        <v>42263</v>
      </c>
    </row>
    <row r="74" spans="2:26" ht="15.75" x14ac:dyDescent="0.25">
      <c r="B74" s="1">
        <v>42261</v>
      </c>
      <c r="C74" s="2" t="s">
        <v>473</v>
      </c>
      <c r="D74" s="214">
        <v>37046.400000000001</v>
      </c>
      <c r="E74" s="4">
        <v>42269</v>
      </c>
      <c r="F74" s="326">
        <v>37046.400000000001</v>
      </c>
      <c r="G74" s="134">
        <f t="shared" si="3"/>
        <v>0</v>
      </c>
      <c r="H74" s="7"/>
      <c r="J74" s="80"/>
      <c r="L74" s="2" t="s">
        <v>429</v>
      </c>
      <c r="M74" s="214">
        <v>63061.4</v>
      </c>
      <c r="N74" s="165"/>
      <c r="O74" s="161" t="s">
        <v>286</v>
      </c>
      <c r="P74" s="59">
        <v>10000</v>
      </c>
      <c r="Q74" s="177">
        <v>42254</v>
      </c>
      <c r="U74" s="2" t="s">
        <v>516</v>
      </c>
      <c r="V74" s="348">
        <v>155124.81</v>
      </c>
      <c r="W74" s="44"/>
      <c r="X74" s="108">
        <v>3206644</v>
      </c>
      <c r="Y74" s="59">
        <v>61000</v>
      </c>
      <c r="Z74" s="166">
        <v>42266</v>
      </c>
    </row>
    <row r="75" spans="2:26" ht="15.75" x14ac:dyDescent="0.25">
      <c r="B75" s="1">
        <v>42261</v>
      </c>
      <c r="C75" s="321" t="s">
        <v>474</v>
      </c>
      <c r="D75" s="214">
        <v>39851.300000000003</v>
      </c>
      <c r="E75" s="4">
        <v>42269</v>
      </c>
      <c r="F75" s="326">
        <v>39851.300000000003</v>
      </c>
      <c r="G75" s="134">
        <f t="shared" si="3"/>
        <v>0</v>
      </c>
      <c r="H75" s="18"/>
      <c r="J75" s="80"/>
      <c r="L75" s="2" t="s">
        <v>435</v>
      </c>
      <c r="M75" s="214">
        <v>16562.2</v>
      </c>
      <c r="N75" s="41"/>
      <c r="O75" s="161">
        <v>3245288</v>
      </c>
      <c r="P75" s="59">
        <v>125000</v>
      </c>
      <c r="Q75" s="177">
        <v>42250</v>
      </c>
      <c r="U75" s="362" t="s">
        <v>517</v>
      </c>
      <c r="V75" s="214">
        <v>59760.4</v>
      </c>
      <c r="W75" s="44"/>
      <c r="X75" s="108">
        <v>3245061</v>
      </c>
      <c r="Y75" s="59">
        <v>41732</v>
      </c>
      <c r="Z75" s="166">
        <v>42266</v>
      </c>
    </row>
    <row r="76" spans="2:26" ht="15.75" x14ac:dyDescent="0.25">
      <c r="B76" s="1">
        <v>42261</v>
      </c>
      <c r="C76" s="2" t="s">
        <v>485</v>
      </c>
      <c r="D76" s="214">
        <v>224364.39</v>
      </c>
      <c r="E76" s="4">
        <v>42269</v>
      </c>
      <c r="F76" s="326">
        <v>224364.39</v>
      </c>
      <c r="G76" s="134">
        <f t="shared" si="3"/>
        <v>0</v>
      </c>
      <c r="H76" s="7"/>
      <c r="J76" s="80"/>
      <c r="L76" s="2" t="s">
        <v>436</v>
      </c>
      <c r="M76" s="214">
        <v>52418.400000000001</v>
      </c>
      <c r="N76" s="162"/>
      <c r="O76" s="161" t="s">
        <v>122</v>
      </c>
      <c r="P76" s="59">
        <v>2190.7600000000002</v>
      </c>
      <c r="Q76" s="177">
        <v>42249</v>
      </c>
      <c r="U76" s="228" t="s">
        <v>518</v>
      </c>
      <c r="V76" s="215">
        <v>2506</v>
      </c>
      <c r="W76" s="167"/>
      <c r="X76" s="108" t="s">
        <v>536</v>
      </c>
      <c r="Y76" s="59">
        <v>102000</v>
      </c>
      <c r="Z76" s="166">
        <v>42266</v>
      </c>
    </row>
    <row r="77" spans="2:26" ht="15.75" x14ac:dyDescent="0.25">
      <c r="B77" s="1">
        <v>42261</v>
      </c>
      <c r="C77" s="2" t="s">
        <v>476</v>
      </c>
      <c r="D77" s="214">
        <v>22483.68</v>
      </c>
      <c r="E77" s="4">
        <v>42269</v>
      </c>
      <c r="F77" s="326">
        <v>22483.68</v>
      </c>
      <c r="G77" s="134">
        <f t="shared" si="3"/>
        <v>0</v>
      </c>
      <c r="H77" s="7"/>
      <c r="J77" s="80"/>
      <c r="L77" s="2" t="s">
        <v>437</v>
      </c>
      <c r="M77" s="214">
        <v>15687.6</v>
      </c>
      <c r="N77" s="162"/>
      <c r="O77" s="161" t="s">
        <v>122</v>
      </c>
      <c r="P77" s="59">
        <v>1988.99</v>
      </c>
      <c r="Q77" s="177">
        <v>42249</v>
      </c>
      <c r="U77" s="228" t="s">
        <v>525</v>
      </c>
      <c r="V77" s="215">
        <v>110554.79</v>
      </c>
      <c r="W77" s="44"/>
      <c r="X77" s="108" t="s">
        <v>122</v>
      </c>
      <c r="Y77" s="59">
        <v>11131.08</v>
      </c>
      <c r="Z77" s="166">
        <v>42265</v>
      </c>
    </row>
    <row r="78" spans="2:26" ht="15.75" x14ac:dyDescent="0.25">
      <c r="B78" s="1">
        <v>42261</v>
      </c>
      <c r="C78" s="2" t="s">
        <v>477</v>
      </c>
      <c r="D78" s="215">
        <v>98402</v>
      </c>
      <c r="E78" s="4">
        <v>42269</v>
      </c>
      <c r="F78" s="331">
        <v>98402</v>
      </c>
      <c r="G78" s="134">
        <f t="shared" si="3"/>
        <v>0</v>
      </c>
      <c r="H78" s="18"/>
      <c r="J78" s="80"/>
      <c r="L78" s="2" t="s">
        <v>438</v>
      </c>
      <c r="M78" s="214">
        <v>268489.59999999998</v>
      </c>
      <c r="N78" s="41"/>
      <c r="O78" s="176" t="s">
        <v>286</v>
      </c>
      <c r="P78" s="59">
        <v>70000</v>
      </c>
      <c r="Q78" s="177">
        <v>42251</v>
      </c>
      <c r="U78" s="228" t="s">
        <v>526</v>
      </c>
      <c r="V78" s="215">
        <v>26963.5</v>
      </c>
      <c r="W78" s="60"/>
      <c r="X78" s="280">
        <v>3245060</v>
      </c>
      <c r="Y78" s="59">
        <v>131000</v>
      </c>
      <c r="Z78" s="166">
        <v>42267</v>
      </c>
    </row>
    <row r="79" spans="2:26" ht="15.75" x14ac:dyDescent="0.25">
      <c r="B79" s="198">
        <v>42262</v>
      </c>
      <c r="C79" s="321" t="s">
        <v>478</v>
      </c>
      <c r="D79" s="214">
        <v>225290.06</v>
      </c>
      <c r="E79" s="4">
        <v>42269</v>
      </c>
      <c r="F79" s="326">
        <v>225290.06</v>
      </c>
      <c r="G79" s="134">
        <f t="shared" si="3"/>
        <v>0</v>
      </c>
      <c r="H79" s="18"/>
      <c r="J79" s="80"/>
      <c r="L79" s="2" t="s">
        <v>439</v>
      </c>
      <c r="M79" s="214">
        <v>12148.2</v>
      </c>
      <c r="N79" s="41"/>
      <c r="O79" s="176" t="s">
        <v>286</v>
      </c>
      <c r="P79" s="64">
        <v>55000</v>
      </c>
      <c r="Q79" s="177">
        <v>42251</v>
      </c>
      <c r="U79" s="228" t="s">
        <v>527</v>
      </c>
      <c r="V79" s="215">
        <v>14171.6</v>
      </c>
      <c r="W79" s="44"/>
      <c r="X79" s="204">
        <v>3245059</v>
      </c>
      <c r="Y79" s="61">
        <v>38585.5</v>
      </c>
      <c r="Z79" s="166">
        <v>42267</v>
      </c>
    </row>
    <row r="80" spans="2:26" ht="15.75" x14ac:dyDescent="0.25">
      <c r="B80" s="1">
        <v>42262</v>
      </c>
      <c r="C80" s="2" t="s">
        <v>479</v>
      </c>
      <c r="D80" s="214">
        <v>7266.2</v>
      </c>
      <c r="E80" s="4">
        <v>42269</v>
      </c>
      <c r="F80" s="326">
        <v>7266.2</v>
      </c>
      <c r="G80" s="134">
        <f t="shared" si="3"/>
        <v>0</v>
      </c>
      <c r="H80" s="7"/>
      <c r="J80" s="80"/>
      <c r="L80" s="2" t="s">
        <v>440</v>
      </c>
      <c r="M80" s="349">
        <v>34874.400000000001</v>
      </c>
      <c r="N80" s="44"/>
      <c r="O80" s="108" t="s">
        <v>286</v>
      </c>
      <c r="P80" s="64">
        <v>70000</v>
      </c>
      <c r="Q80" s="177">
        <v>42251</v>
      </c>
      <c r="U80" s="228" t="s">
        <v>528</v>
      </c>
      <c r="V80" s="215">
        <v>126244.25</v>
      </c>
      <c r="W80" s="41"/>
      <c r="X80" s="108">
        <v>3206641</v>
      </c>
      <c r="Y80" s="59">
        <v>92000</v>
      </c>
      <c r="Z80" s="166">
        <v>42267</v>
      </c>
    </row>
    <row r="81" spans="2:26" ht="16.5" customHeight="1" x14ac:dyDescent="0.25">
      <c r="B81" s="1">
        <v>42263</v>
      </c>
      <c r="C81" s="2" t="s">
        <v>480</v>
      </c>
      <c r="D81" s="214">
        <v>59653.8</v>
      </c>
      <c r="E81" s="4">
        <v>42269</v>
      </c>
      <c r="F81" s="326">
        <v>59653.8</v>
      </c>
      <c r="G81" s="134">
        <f t="shared" si="3"/>
        <v>0</v>
      </c>
      <c r="H81" s="7"/>
      <c r="J81" s="80"/>
      <c r="L81" s="2" t="s">
        <v>445</v>
      </c>
      <c r="M81" s="214">
        <v>34334.550000000003</v>
      </c>
      <c r="N81" s="167" t="s">
        <v>29</v>
      </c>
      <c r="O81" s="108" t="s">
        <v>286</v>
      </c>
      <c r="P81" s="64">
        <v>36474.5</v>
      </c>
      <c r="Q81" s="177">
        <v>42254</v>
      </c>
      <c r="U81" s="228" t="s">
        <v>529</v>
      </c>
      <c r="V81" s="215">
        <v>7372.8</v>
      </c>
      <c r="W81" s="162"/>
      <c r="X81" s="108">
        <v>3245058</v>
      </c>
      <c r="Y81" s="59">
        <v>45000</v>
      </c>
      <c r="Z81" s="166">
        <v>42268</v>
      </c>
    </row>
    <row r="82" spans="2:26" ht="15.75" x14ac:dyDescent="0.25">
      <c r="B82" s="1">
        <v>42263</v>
      </c>
      <c r="C82" s="2" t="s">
        <v>481</v>
      </c>
      <c r="D82" s="214">
        <v>17590.400000000001</v>
      </c>
      <c r="E82" s="4">
        <v>42269</v>
      </c>
      <c r="F82" s="326">
        <v>17590.400000000001</v>
      </c>
      <c r="G82" s="134">
        <f t="shared" ref="G82:G124" si="4">D82-F82</f>
        <v>0</v>
      </c>
      <c r="H82" s="7"/>
      <c r="J82" s="80"/>
      <c r="L82" s="2"/>
      <c r="M82" s="214"/>
      <c r="N82" s="165"/>
      <c r="O82" s="108" t="s">
        <v>286</v>
      </c>
      <c r="P82" s="64">
        <v>30000</v>
      </c>
      <c r="Q82" s="177">
        <v>42254</v>
      </c>
      <c r="U82" s="228" t="s">
        <v>530</v>
      </c>
      <c r="V82" s="215">
        <v>1136.2</v>
      </c>
      <c r="W82" s="302"/>
      <c r="X82" s="108">
        <v>3245056</v>
      </c>
      <c r="Y82" s="64">
        <v>38755.5</v>
      </c>
      <c r="Z82" s="164">
        <v>42268</v>
      </c>
    </row>
    <row r="83" spans="2:26" ht="15.75" x14ac:dyDescent="0.25">
      <c r="B83" s="1">
        <v>42263</v>
      </c>
      <c r="C83" s="2" t="s">
        <v>482</v>
      </c>
      <c r="D83" s="349">
        <v>63092</v>
      </c>
      <c r="E83" s="4">
        <v>42269</v>
      </c>
      <c r="F83" s="388">
        <v>63092</v>
      </c>
      <c r="G83" s="134">
        <f t="shared" si="4"/>
        <v>0</v>
      </c>
      <c r="H83" s="7"/>
      <c r="J83" s="80"/>
      <c r="L83" s="2"/>
      <c r="M83" s="214"/>
      <c r="N83" s="165"/>
      <c r="O83" s="176" t="s">
        <v>443</v>
      </c>
      <c r="P83" s="64">
        <v>120000</v>
      </c>
      <c r="Q83" s="177">
        <v>42251</v>
      </c>
      <c r="U83" s="228" t="s">
        <v>531</v>
      </c>
      <c r="V83" s="215">
        <v>175560.2</v>
      </c>
      <c r="W83" s="48"/>
      <c r="X83" s="48"/>
      <c r="Y83" s="45">
        <v>0</v>
      </c>
      <c r="Z83" s="48"/>
    </row>
    <row r="84" spans="2:26" ht="15.75" x14ac:dyDescent="0.25">
      <c r="B84" s="1">
        <v>42264</v>
      </c>
      <c r="C84" s="2" t="s">
        <v>486</v>
      </c>
      <c r="D84" s="347">
        <v>146267.6</v>
      </c>
      <c r="E84" s="4" t="s">
        <v>522</v>
      </c>
      <c r="F84" s="326">
        <f>66787.11+79480.49</f>
        <v>146267.6</v>
      </c>
      <c r="G84" s="134">
        <f t="shared" si="4"/>
        <v>0</v>
      </c>
      <c r="H84" s="7"/>
      <c r="J84" s="80"/>
      <c r="L84" s="224"/>
      <c r="M84" s="219"/>
      <c r="N84" s="167"/>
      <c r="O84" s="108" t="s">
        <v>122</v>
      </c>
      <c r="P84" s="64">
        <v>374</v>
      </c>
      <c r="Q84" s="177">
        <v>42251</v>
      </c>
      <c r="U84" s="228" t="s">
        <v>532</v>
      </c>
      <c r="V84" s="215">
        <v>8093.9</v>
      </c>
      <c r="W84" s="48"/>
      <c r="X84" s="48"/>
      <c r="Y84" s="45">
        <v>0</v>
      </c>
      <c r="Z84" s="48"/>
    </row>
    <row r="85" spans="2:26" ht="16.5" thickBot="1" x14ac:dyDescent="0.3">
      <c r="B85" s="1">
        <v>42264</v>
      </c>
      <c r="C85" s="2" t="s">
        <v>487</v>
      </c>
      <c r="D85" s="348">
        <v>167005.98000000001</v>
      </c>
      <c r="E85" s="4">
        <v>42270</v>
      </c>
      <c r="F85" s="331">
        <v>167005.98000000001</v>
      </c>
      <c r="G85" s="134">
        <f t="shared" si="4"/>
        <v>0</v>
      </c>
      <c r="H85" s="7"/>
      <c r="J85" s="80"/>
      <c r="L85" s="249"/>
      <c r="M85" s="359"/>
      <c r="N85" s="41"/>
      <c r="O85" s="108" t="s">
        <v>122</v>
      </c>
      <c r="P85" s="64">
        <v>17616</v>
      </c>
      <c r="Q85" s="177">
        <v>42251</v>
      </c>
      <c r="U85" s="433" t="s">
        <v>533</v>
      </c>
      <c r="V85" s="473">
        <v>20834.03</v>
      </c>
      <c r="W85" s="476" t="s">
        <v>29</v>
      </c>
      <c r="X85" s="413"/>
      <c r="Y85" s="474">
        <v>0</v>
      </c>
      <c r="Z85" s="475"/>
    </row>
    <row r="86" spans="2:26" ht="16.5" thickTop="1" x14ac:dyDescent="0.25">
      <c r="B86" s="198">
        <v>42265</v>
      </c>
      <c r="C86" s="199" t="s">
        <v>488</v>
      </c>
      <c r="D86" s="349">
        <v>50093.2</v>
      </c>
      <c r="E86" s="4">
        <v>42270</v>
      </c>
      <c r="F86" s="388">
        <v>50093.2</v>
      </c>
      <c r="G86" s="134">
        <f t="shared" si="4"/>
        <v>0</v>
      </c>
      <c r="H86" s="7"/>
      <c r="J86" s="80"/>
      <c r="L86" s="249"/>
      <c r="M86" s="274"/>
      <c r="N86" s="162"/>
      <c r="O86" s="108" t="s">
        <v>286</v>
      </c>
      <c r="P86" s="64">
        <v>709</v>
      </c>
      <c r="Q86" s="177">
        <v>42244</v>
      </c>
      <c r="U86" s="199"/>
      <c r="V86" s="468">
        <f>SUM(V73:V85)</f>
        <v>712304.08</v>
      </c>
      <c r="W86" s="80"/>
      <c r="X86" s="149"/>
      <c r="Y86" s="158">
        <f>SUM(Y73:Y85)</f>
        <v>712304.08000000007</v>
      </c>
      <c r="Z86" s="150"/>
    </row>
    <row r="87" spans="2:26" ht="15.75" x14ac:dyDescent="0.25">
      <c r="B87" s="1">
        <v>42265</v>
      </c>
      <c r="C87" s="344" t="s">
        <v>502</v>
      </c>
      <c r="D87" s="382">
        <v>6583.2</v>
      </c>
      <c r="E87" s="4">
        <v>42270</v>
      </c>
      <c r="F87" s="421">
        <v>6583.2</v>
      </c>
      <c r="G87" s="134">
        <f t="shared" si="4"/>
        <v>0</v>
      </c>
      <c r="H87" s="7"/>
      <c r="J87" s="80"/>
      <c r="L87" s="48"/>
      <c r="M87" s="48"/>
      <c r="N87" s="48"/>
      <c r="O87" s="89" t="s">
        <v>286</v>
      </c>
      <c r="P87" s="45">
        <v>3242</v>
      </c>
      <c r="Q87" s="47">
        <v>42247</v>
      </c>
      <c r="U87" s="199"/>
      <c r="V87" s="450"/>
      <c r="W87" s="157"/>
      <c r="X87" s="149"/>
      <c r="Y87" s="82"/>
      <c r="Z87" s="150"/>
    </row>
    <row r="88" spans="2:26" ht="15.75" x14ac:dyDescent="0.25">
      <c r="B88" s="1">
        <v>42265</v>
      </c>
      <c r="C88" s="2" t="s">
        <v>489</v>
      </c>
      <c r="D88" s="347">
        <v>8100</v>
      </c>
      <c r="E88" s="4">
        <v>42270</v>
      </c>
      <c r="F88" s="326">
        <v>8100</v>
      </c>
      <c r="G88" s="134">
        <f t="shared" si="4"/>
        <v>0</v>
      </c>
      <c r="H88" s="7"/>
      <c r="J88" s="80"/>
      <c r="L88" s="48"/>
      <c r="M88" s="48"/>
      <c r="N88" s="48"/>
      <c r="O88" s="89" t="s">
        <v>286</v>
      </c>
      <c r="P88" s="45">
        <v>5791</v>
      </c>
      <c r="Q88" s="47">
        <v>42245</v>
      </c>
      <c r="U88" s="199"/>
      <c r="V88" s="450"/>
      <c r="W88" s="157"/>
      <c r="X88" s="149"/>
      <c r="Y88" s="82"/>
      <c r="Z88" s="150"/>
    </row>
    <row r="89" spans="2:26" ht="15.75" thickBot="1" x14ac:dyDescent="0.3">
      <c r="B89" s="1">
        <v>42265</v>
      </c>
      <c r="C89" s="199" t="s">
        <v>490</v>
      </c>
      <c r="D89" s="349">
        <v>11466.8</v>
      </c>
      <c r="E89" s="4">
        <v>42270</v>
      </c>
      <c r="F89" s="388">
        <v>11466.8</v>
      </c>
      <c r="G89" s="134">
        <f t="shared" si="4"/>
        <v>0</v>
      </c>
      <c r="H89" s="7"/>
      <c r="J89" s="80"/>
      <c r="L89" s="48"/>
      <c r="M89" s="48"/>
      <c r="N89" s="48"/>
      <c r="O89" s="89" t="s">
        <v>286</v>
      </c>
      <c r="P89" s="45">
        <v>21500</v>
      </c>
      <c r="Q89" s="47">
        <v>42250</v>
      </c>
    </row>
    <row r="90" spans="2:26" ht="15.75" thickBot="1" x14ac:dyDescent="0.3">
      <c r="B90" s="1">
        <v>42265</v>
      </c>
      <c r="C90" s="2" t="s">
        <v>492</v>
      </c>
      <c r="D90" s="349">
        <v>265891.45</v>
      </c>
      <c r="E90" s="4">
        <v>42270</v>
      </c>
      <c r="F90" s="388">
        <v>265891.45</v>
      </c>
      <c r="G90" s="134">
        <f t="shared" si="4"/>
        <v>0</v>
      </c>
      <c r="H90" s="7"/>
      <c r="J90" s="80"/>
      <c r="L90" s="48"/>
      <c r="M90" s="48"/>
      <c r="N90" s="48"/>
      <c r="O90" s="89" t="s">
        <v>286</v>
      </c>
      <c r="P90" s="45">
        <v>28292</v>
      </c>
      <c r="Q90" s="47">
        <v>42250</v>
      </c>
      <c r="V90" s="496" t="s">
        <v>542</v>
      </c>
      <c r="W90" s="496"/>
      <c r="X90" s="496"/>
      <c r="Y90" s="203">
        <v>42277</v>
      </c>
    </row>
    <row r="91" spans="2:26" ht="15.75" thickBot="1" x14ac:dyDescent="0.3">
      <c r="B91" s="1">
        <v>42266</v>
      </c>
      <c r="C91" s="2" t="s">
        <v>491</v>
      </c>
      <c r="D91" s="348">
        <v>30164.799999999999</v>
      </c>
      <c r="E91" s="4">
        <v>42270</v>
      </c>
      <c r="F91" s="331">
        <v>30164.799999999999</v>
      </c>
      <c r="G91" s="134">
        <f t="shared" si="4"/>
        <v>0</v>
      </c>
      <c r="H91" s="7"/>
      <c r="J91" s="80"/>
      <c r="L91" s="48"/>
      <c r="M91" s="48"/>
      <c r="N91" s="48"/>
      <c r="O91" s="89" t="s">
        <v>286</v>
      </c>
      <c r="P91" s="45">
        <v>8418</v>
      </c>
      <c r="Q91" s="47">
        <v>42250</v>
      </c>
    </row>
    <row r="92" spans="2:26" ht="16.5" thickTop="1" thickBot="1" x14ac:dyDescent="0.3">
      <c r="B92" s="1">
        <v>42266</v>
      </c>
      <c r="C92" s="383" t="s">
        <v>493</v>
      </c>
      <c r="D92" s="349">
        <v>246687.4</v>
      </c>
      <c r="E92" s="4">
        <v>42270</v>
      </c>
      <c r="F92" s="388">
        <v>246687.4</v>
      </c>
      <c r="G92" s="134">
        <f t="shared" si="4"/>
        <v>0</v>
      </c>
      <c r="H92" s="7"/>
      <c r="J92" s="80"/>
      <c r="L92" s="48"/>
      <c r="M92" s="48"/>
      <c r="N92" s="48"/>
      <c r="O92" s="440" t="s">
        <v>286</v>
      </c>
      <c r="P92" s="45">
        <v>75000</v>
      </c>
      <c r="Q92" s="47">
        <v>42254</v>
      </c>
      <c r="U92" s="506" t="s">
        <v>543</v>
      </c>
      <c r="V92" s="506"/>
      <c r="W92" s="506"/>
      <c r="X92" s="506"/>
      <c r="Y92" s="506"/>
      <c r="Z92" s="477"/>
    </row>
    <row r="93" spans="2:26" ht="16.5" thickTop="1" x14ac:dyDescent="0.25">
      <c r="B93" s="1">
        <v>42266</v>
      </c>
      <c r="C93" s="344" t="s">
        <v>494</v>
      </c>
      <c r="D93" s="382">
        <v>5514.6</v>
      </c>
      <c r="E93" s="4">
        <v>42270</v>
      </c>
      <c r="F93" s="421">
        <v>5514.6</v>
      </c>
      <c r="G93" s="134">
        <f t="shared" si="4"/>
        <v>0</v>
      </c>
      <c r="H93" s="7"/>
      <c r="J93" s="80"/>
      <c r="L93" s="48"/>
      <c r="M93" s="48"/>
      <c r="N93" s="48"/>
      <c r="O93" s="89">
        <v>3245277</v>
      </c>
      <c r="P93" s="45">
        <v>41960</v>
      </c>
      <c r="Q93" s="47">
        <v>42252</v>
      </c>
      <c r="U93" s="478" t="s">
        <v>538</v>
      </c>
      <c r="V93" s="479">
        <v>168895.45</v>
      </c>
      <c r="W93" s="478"/>
      <c r="X93" s="478">
        <v>3245057</v>
      </c>
      <c r="Y93" s="480">
        <v>86000</v>
      </c>
      <c r="Z93" s="122">
        <v>42268</v>
      </c>
    </row>
    <row r="94" spans="2:26" ht="16.5" thickBot="1" x14ac:dyDescent="0.3">
      <c r="B94" s="1">
        <v>42267</v>
      </c>
      <c r="C94" s="2" t="s">
        <v>495</v>
      </c>
      <c r="D94" s="349">
        <v>144078.54999999999</v>
      </c>
      <c r="E94" s="4">
        <v>42270</v>
      </c>
      <c r="F94" s="388">
        <v>144078.54999999999</v>
      </c>
      <c r="G94" s="134">
        <f t="shared" si="4"/>
        <v>0</v>
      </c>
      <c r="H94" s="7"/>
      <c r="J94" s="80"/>
      <c r="L94" s="94"/>
      <c r="M94" s="49">
        <v>0</v>
      </c>
      <c r="N94" s="49"/>
      <c r="O94" s="50"/>
      <c r="P94" s="51">
        <v>0</v>
      </c>
      <c r="Q94" s="52"/>
      <c r="U94" s="48" t="s">
        <v>539</v>
      </c>
      <c r="V94" s="481">
        <v>2562.8000000000002</v>
      </c>
      <c r="W94" s="48"/>
      <c r="X94" s="48" t="s">
        <v>25</v>
      </c>
      <c r="Y94" s="481">
        <v>18290</v>
      </c>
      <c r="Z94" s="482">
        <v>42264</v>
      </c>
    </row>
    <row r="95" spans="2:26" ht="16.5" thickTop="1" x14ac:dyDescent="0.25">
      <c r="B95" s="1">
        <v>42267</v>
      </c>
      <c r="C95" s="2" t="s">
        <v>496</v>
      </c>
      <c r="D95" s="349">
        <v>2053.8000000000002</v>
      </c>
      <c r="E95" s="4">
        <v>42270</v>
      </c>
      <c r="F95" s="388">
        <v>2053.8000000000002</v>
      </c>
      <c r="G95" s="134">
        <f t="shared" si="4"/>
        <v>0</v>
      </c>
      <c r="H95" s="7"/>
      <c r="J95" s="80"/>
      <c r="L95" s="444"/>
      <c r="M95" s="84">
        <f>SUM(M55:M94)</f>
        <v>1616021.8099999996</v>
      </c>
      <c r="N95" s="85"/>
      <c r="O95" s="86"/>
      <c r="P95" s="84">
        <f>SUM(P55:P94)</f>
        <v>1616021.81</v>
      </c>
      <c r="Q95" s="36"/>
      <c r="U95" s="48" t="s">
        <v>533</v>
      </c>
      <c r="V95" s="481">
        <v>238212.57</v>
      </c>
      <c r="W95" s="48"/>
      <c r="X95" s="48" t="s">
        <v>25</v>
      </c>
      <c r="Y95" s="481">
        <v>56337</v>
      </c>
      <c r="Z95" s="122">
        <v>42264</v>
      </c>
    </row>
    <row r="96" spans="2:26" x14ac:dyDescent="0.25">
      <c r="B96" s="1">
        <v>42268</v>
      </c>
      <c r="C96" s="2" t="s">
        <v>497</v>
      </c>
      <c r="D96" s="347">
        <v>53618</v>
      </c>
      <c r="E96" s="4">
        <v>42270</v>
      </c>
      <c r="F96" s="326">
        <v>53618</v>
      </c>
      <c r="G96" s="134">
        <f t="shared" si="4"/>
        <v>0</v>
      </c>
      <c r="H96" s="7"/>
      <c r="J96" s="80"/>
      <c r="U96" s="48" t="s">
        <v>534</v>
      </c>
      <c r="V96" s="481">
        <v>337.5</v>
      </c>
      <c r="W96" s="48"/>
      <c r="X96" s="48" t="s">
        <v>25</v>
      </c>
      <c r="Y96" s="481">
        <v>15300</v>
      </c>
      <c r="Z96" s="122">
        <v>42256</v>
      </c>
    </row>
    <row r="97" spans="2:26" ht="15.75" x14ac:dyDescent="0.25">
      <c r="B97" s="1">
        <v>42268</v>
      </c>
      <c r="C97" s="344" t="s">
        <v>498</v>
      </c>
      <c r="D97" s="215">
        <v>17276</v>
      </c>
      <c r="E97" s="4">
        <v>42270</v>
      </c>
      <c r="F97" s="331">
        <v>17276</v>
      </c>
      <c r="G97" s="134">
        <f t="shared" ref="G97:G110" si="5">D97-F97</f>
        <v>0</v>
      </c>
      <c r="H97" s="7"/>
      <c r="J97" s="80"/>
      <c r="U97" s="48" t="s">
        <v>540</v>
      </c>
      <c r="V97" s="481">
        <v>267945.78999999998</v>
      </c>
      <c r="W97" s="48"/>
      <c r="X97" s="48">
        <v>3245054</v>
      </c>
      <c r="Y97" s="481">
        <v>100000</v>
      </c>
      <c r="Z97" s="122">
        <v>42269</v>
      </c>
    </row>
    <row r="98" spans="2:26" ht="16.5" thickBot="1" x14ac:dyDescent="0.3">
      <c r="B98" s="1">
        <v>42268</v>
      </c>
      <c r="C98" s="344" t="s">
        <v>524</v>
      </c>
      <c r="D98" s="215">
        <v>3981.6</v>
      </c>
      <c r="E98" s="4">
        <v>42273</v>
      </c>
      <c r="F98" s="331">
        <v>3981.6</v>
      </c>
      <c r="G98" s="134">
        <f t="shared" si="5"/>
        <v>0</v>
      </c>
      <c r="H98" s="7"/>
      <c r="J98" s="80"/>
      <c r="U98" s="48" t="s">
        <v>541</v>
      </c>
      <c r="V98" s="481">
        <v>45145.3</v>
      </c>
      <c r="W98" s="48"/>
      <c r="X98" s="48" t="s">
        <v>544</v>
      </c>
      <c r="Y98" s="481">
        <v>5470</v>
      </c>
      <c r="Z98" s="122">
        <v>42269</v>
      </c>
    </row>
    <row r="99" spans="2:26" ht="19.5" thickBot="1" x14ac:dyDescent="0.35">
      <c r="B99" s="1">
        <v>42268</v>
      </c>
      <c r="C99" s="344" t="s">
        <v>510</v>
      </c>
      <c r="D99" s="215">
        <v>11764.6</v>
      </c>
      <c r="E99" s="4">
        <v>42271</v>
      </c>
      <c r="F99" s="388">
        <v>11764.6</v>
      </c>
      <c r="G99" s="134">
        <f t="shared" si="5"/>
        <v>0</v>
      </c>
      <c r="H99" s="7"/>
      <c r="J99" s="80"/>
      <c r="L99" s="445"/>
      <c r="M99" s="53" t="s">
        <v>24</v>
      </c>
      <c r="N99" s="22"/>
      <c r="O99" s="35"/>
      <c r="P99" s="446">
        <v>42265</v>
      </c>
      <c r="Q99" s="36"/>
      <c r="U99" s="48" t="s">
        <v>545</v>
      </c>
      <c r="V99" s="481">
        <v>8918.59</v>
      </c>
      <c r="W99" s="48" t="s">
        <v>546</v>
      </c>
      <c r="X99" s="272">
        <v>3245052</v>
      </c>
      <c r="Y99" s="483">
        <v>43000</v>
      </c>
      <c r="Z99" s="484">
        <v>42269</v>
      </c>
    </row>
    <row r="100" spans="2:26" ht="16.5" thickBot="1" x14ac:dyDescent="0.3">
      <c r="B100" s="198">
        <v>42268</v>
      </c>
      <c r="C100" s="321" t="s">
        <v>511</v>
      </c>
      <c r="D100" s="349">
        <v>64545.4</v>
      </c>
      <c r="E100" s="4">
        <v>42271</v>
      </c>
      <c r="F100" s="388">
        <v>64545.4</v>
      </c>
      <c r="G100" s="134">
        <f t="shared" si="5"/>
        <v>0</v>
      </c>
      <c r="H100" s="7"/>
      <c r="J100" s="80"/>
      <c r="L100" s="38"/>
      <c r="M100" s="39"/>
      <c r="N100" s="37"/>
      <c r="O100" s="38"/>
      <c r="P100" s="39" t="s">
        <v>44</v>
      </c>
      <c r="Q100" s="40"/>
      <c r="U100" s="48"/>
      <c r="V100" s="481"/>
      <c r="W100" s="48"/>
      <c r="X100" s="48">
        <v>3245051</v>
      </c>
      <c r="Y100" s="481">
        <v>38370.5</v>
      </c>
      <c r="Z100" s="122">
        <v>42269</v>
      </c>
    </row>
    <row r="101" spans="2:26" ht="16.5" thickBot="1" x14ac:dyDescent="0.3">
      <c r="B101" s="1">
        <v>42269</v>
      </c>
      <c r="C101" s="2" t="s">
        <v>512</v>
      </c>
      <c r="D101" s="347">
        <v>58318.8</v>
      </c>
      <c r="E101" s="4">
        <v>42271</v>
      </c>
      <c r="F101" s="326">
        <v>58318.8</v>
      </c>
      <c r="G101" s="134">
        <f t="shared" si="5"/>
        <v>0</v>
      </c>
      <c r="H101" s="7"/>
      <c r="J101" s="80"/>
      <c r="L101" s="93" t="s">
        <v>21</v>
      </c>
      <c r="M101" s="71" t="s">
        <v>16</v>
      </c>
      <c r="N101" s="72"/>
      <c r="O101" s="73" t="s">
        <v>22</v>
      </c>
      <c r="P101" s="71" t="s">
        <v>16</v>
      </c>
      <c r="Q101" s="74"/>
      <c r="U101" s="48"/>
      <c r="V101" s="48"/>
      <c r="W101" s="48"/>
      <c r="X101" s="48">
        <v>3245045</v>
      </c>
      <c r="Y101" s="481">
        <v>37250.5</v>
      </c>
      <c r="Z101" s="122">
        <v>42270</v>
      </c>
    </row>
    <row r="102" spans="2:26" ht="15.75" x14ac:dyDescent="0.25">
      <c r="B102" s="1">
        <v>42269</v>
      </c>
      <c r="C102" s="222" t="s">
        <v>513</v>
      </c>
      <c r="D102" s="214">
        <v>18306</v>
      </c>
      <c r="E102" s="4">
        <v>42271</v>
      </c>
      <c r="F102" s="326">
        <v>18306</v>
      </c>
      <c r="G102" s="134">
        <f t="shared" si="5"/>
        <v>0</v>
      </c>
      <c r="H102" s="7"/>
      <c r="J102" s="80"/>
      <c r="L102" s="306" t="s">
        <v>458</v>
      </c>
      <c r="M102" s="138">
        <v>840</v>
      </c>
      <c r="N102" s="138"/>
      <c r="O102" s="109" t="s">
        <v>286</v>
      </c>
      <c r="P102" s="69">
        <v>135000</v>
      </c>
      <c r="Q102" s="301">
        <v>42254</v>
      </c>
      <c r="U102" s="48"/>
      <c r="V102" s="48"/>
      <c r="W102" s="48"/>
      <c r="X102" s="48">
        <v>3245048</v>
      </c>
      <c r="Y102" s="481">
        <v>35000</v>
      </c>
      <c r="Z102" s="122">
        <v>42270</v>
      </c>
    </row>
    <row r="103" spans="2:26" ht="15.75" x14ac:dyDescent="0.25">
      <c r="B103" s="209">
        <v>42269</v>
      </c>
      <c r="C103" s="352" t="s">
        <v>514</v>
      </c>
      <c r="D103" s="431">
        <v>1917.6</v>
      </c>
      <c r="E103" s="4">
        <v>42271</v>
      </c>
      <c r="F103" s="436">
        <v>1917.6</v>
      </c>
      <c r="G103" s="134">
        <f t="shared" si="5"/>
        <v>0</v>
      </c>
      <c r="H103" s="211"/>
      <c r="J103" s="80"/>
      <c r="L103" s="249" t="s">
        <v>441</v>
      </c>
      <c r="M103" s="215">
        <v>6659.6</v>
      </c>
      <c r="N103" s="44"/>
      <c r="O103" s="108">
        <v>813177</v>
      </c>
      <c r="P103" s="59">
        <v>55274</v>
      </c>
      <c r="Q103" s="166">
        <v>42248</v>
      </c>
      <c r="U103" s="48"/>
      <c r="V103" s="48"/>
      <c r="W103" s="48"/>
      <c r="X103" s="48">
        <v>3245050</v>
      </c>
      <c r="Y103" s="481">
        <v>125000</v>
      </c>
      <c r="Z103" s="122">
        <v>42270</v>
      </c>
    </row>
    <row r="104" spans="2:26" ht="15.75" x14ac:dyDescent="0.25">
      <c r="B104" s="1">
        <v>42269</v>
      </c>
      <c r="C104" s="362" t="s">
        <v>515</v>
      </c>
      <c r="D104" s="349">
        <v>142402.16</v>
      </c>
      <c r="E104" s="4" t="s">
        <v>523</v>
      </c>
      <c r="F104" s="388">
        <f>75828.53+66573.63</f>
        <v>142402.16</v>
      </c>
      <c r="G104" s="134">
        <f t="shared" si="5"/>
        <v>0</v>
      </c>
      <c r="H104" s="162"/>
      <c r="J104" s="80"/>
      <c r="L104" s="2" t="s">
        <v>442</v>
      </c>
      <c r="M104" s="214">
        <v>133043.81</v>
      </c>
      <c r="N104" s="44"/>
      <c r="O104" s="108" t="s">
        <v>122</v>
      </c>
      <c r="P104" s="59">
        <v>6877.89</v>
      </c>
      <c r="Q104" s="166">
        <v>42251</v>
      </c>
      <c r="U104" s="48"/>
      <c r="V104" s="48"/>
      <c r="W104" s="48"/>
      <c r="X104" s="48">
        <v>3245046</v>
      </c>
      <c r="Y104" s="481">
        <v>110000</v>
      </c>
      <c r="Z104" s="122">
        <v>42271</v>
      </c>
    </row>
    <row r="105" spans="2:26" ht="15.75" x14ac:dyDescent="0.25">
      <c r="B105" s="1">
        <v>42269</v>
      </c>
      <c r="C105" s="362" t="s">
        <v>516</v>
      </c>
      <c r="D105" s="347">
        <v>159382.28</v>
      </c>
      <c r="E105" s="4" t="s">
        <v>537</v>
      </c>
      <c r="F105" s="326">
        <f>4257.47+155124.81</f>
        <v>159382.28</v>
      </c>
      <c r="G105" s="134">
        <f t="shared" si="5"/>
        <v>0</v>
      </c>
      <c r="H105" s="162"/>
      <c r="J105" s="80"/>
      <c r="L105" s="2" t="s">
        <v>446</v>
      </c>
      <c r="M105" s="214">
        <v>118668.48</v>
      </c>
      <c r="N105" s="167"/>
      <c r="O105" s="108" t="s">
        <v>122</v>
      </c>
      <c r="P105" s="59">
        <v>15083.36</v>
      </c>
      <c r="Q105" s="166">
        <v>42251</v>
      </c>
      <c r="U105" s="48"/>
      <c r="V105" s="48"/>
      <c r="W105" s="48"/>
      <c r="X105" s="48">
        <v>3245044</v>
      </c>
      <c r="Y105" s="481">
        <v>62000</v>
      </c>
      <c r="Z105" s="122">
        <v>42271</v>
      </c>
    </row>
    <row r="106" spans="2:26" ht="15.75" x14ac:dyDescent="0.25">
      <c r="B106" s="1">
        <v>42270</v>
      </c>
      <c r="C106" s="362" t="s">
        <v>517</v>
      </c>
      <c r="D106" s="214">
        <v>59760.4</v>
      </c>
      <c r="E106" s="4">
        <v>42273</v>
      </c>
      <c r="F106" s="326">
        <v>59760.4</v>
      </c>
      <c r="G106" s="134">
        <f t="shared" si="5"/>
        <v>0</v>
      </c>
      <c r="H106" s="162"/>
      <c r="J106" s="80"/>
      <c r="L106" s="2" t="s">
        <v>447</v>
      </c>
      <c r="M106" s="214">
        <v>1051</v>
      </c>
      <c r="N106" s="44"/>
      <c r="O106" s="108">
        <v>3245276</v>
      </c>
      <c r="P106" s="59">
        <v>65000</v>
      </c>
      <c r="Q106" s="166">
        <v>42253</v>
      </c>
      <c r="U106" s="48"/>
      <c r="V106" s="48"/>
      <c r="W106" s="48"/>
      <c r="X106" s="48"/>
      <c r="Y106" s="481"/>
      <c r="Z106" s="48"/>
    </row>
    <row r="107" spans="2:26" ht="15.75" x14ac:dyDescent="0.25">
      <c r="B107" s="1">
        <v>42270</v>
      </c>
      <c r="C107" s="228" t="s">
        <v>518</v>
      </c>
      <c r="D107" s="215">
        <v>2506</v>
      </c>
      <c r="E107" s="4">
        <v>42273</v>
      </c>
      <c r="F107" s="331">
        <v>2506</v>
      </c>
      <c r="G107" s="134">
        <f t="shared" si="5"/>
        <v>0</v>
      </c>
      <c r="H107" s="162"/>
      <c r="J107" s="80"/>
      <c r="L107" s="2" t="s">
        <v>448</v>
      </c>
      <c r="M107" s="214">
        <v>5955.2</v>
      </c>
      <c r="N107" s="60"/>
      <c r="O107" s="108">
        <v>3245275</v>
      </c>
      <c r="P107" s="59">
        <v>109000</v>
      </c>
      <c r="Q107" s="166">
        <v>42253</v>
      </c>
      <c r="U107" s="48"/>
      <c r="V107" s="48"/>
      <c r="W107" s="48"/>
      <c r="X107" s="48"/>
      <c r="Y107" s="481"/>
      <c r="Z107" s="48"/>
    </row>
    <row r="108" spans="2:26" ht="15.75" x14ac:dyDescent="0.25">
      <c r="B108" s="1">
        <v>42270</v>
      </c>
      <c r="C108" s="228" t="s">
        <v>525</v>
      </c>
      <c r="D108" s="215">
        <v>110554.79</v>
      </c>
      <c r="E108" s="4">
        <v>42273</v>
      </c>
      <c r="F108" s="331">
        <v>110554.79</v>
      </c>
      <c r="G108" s="134">
        <f t="shared" si="5"/>
        <v>0</v>
      </c>
      <c r="H108" s="162"/>
      <c r="J108" s="80"/>
      <c r="L108" s="2" t="s">
        <v>449</v>
      </c>
      <c r="M108" s="214">
        <v>372</v>
      </c>
      <c r="N108" s="44"/>
      <c r="O108" s="204">
        <v>3245270</v>
      </c>
      <c r="P108" s="61">
        <v>45446</v>
      </c>
      <c r="Q108" s="166">
        <v>42253</v>
      </c>
      <c r="V108" s="485">
        <f>SUM(V93:V107)</f>
        <v>732018</v>
      </c>
      <c r="Y108" s="485">
        <f>SUM(Y93:Y107)</f>
        <v>732018</v>
      </c>
    </row>
    <row r="109" spans="2:26" ht="15.75" x14ac:dyDescent="0.25">
      <c r="B109" s="1">
        <v>42270</v>
      </c>
      <c r="C109" s="228" t="s">
        <v>526</v>
      </c>
      <c r="D109" s="215">
        <v>26963.5</v>
      </c>
      <c r="E109" s="4">
        <v>42273</v>
      </c>
      <c r="F109" s="331">
        <v>26963.5</v>
      </c>
      <c r="G109" s="134">
        <f t="shared" si="5"/>
        <v>0</v>
      </c>
      <c r="H109" s="162"/>
      <c r="J109" s="80"/>
      <c r="L109" s="2" t="s">
        <v>475</v>
      </c>
      <c r="M109" s="214">
        <v>445</v>
      </c>
      <c r="N109" s="41"/>
      <c r="O109" s="108">
        <v>3245274</v>
      </c>
      <c r="P109" s="59">
        <v>81000</v>
      </c>
      <c r="Q109" s="166">
        <v>42253</v>
      </c>
    </row>
    <row r="110" spans="2:26" ht="15.75" x14ac:dyDescent="0.25">
      <c r="B110" s="1">
        <v>42271</v>
      </c>
      <c r="C110" s="228" t="s">
        <v>527</v>
      </c>
      <c r="D110" s="215">
        <v>14171.6</v>
      </c>
      <c r="E110" s="4">
        <v>42273</v>
      </c>
      <c r="F110" s="331">
        <v>14171.6</v>
      </c>
      <c r="G110" s="134">
        <f t="shared" si="5"/>
        <v>0</v>
      </c>
      <c r="H110" s="162"/>
      <c r="J110" s="80"/>
      <c r="L110" s="2" t="s">
        <v>450</v>
      </c>
      <c r="M110" s="214">
        <v>182793.46</v>
      </c>
      <c r="N110" s="162"/>
      <c r="O110" s="108">
        <v>3245273</v>
      </c>
      <c r="P110" s="59">
        <v>31000</v>
      </c>
      <c r="Q110" s="166">
        <v>42254</v>
      </c>
    </row>
    <row r="111" spans="2:26" ht="15.75" x14ac:dyDescent="0.25">
      <c r="B111" s="1">
        <v>42271</v>
      </c>
      <c r="C111" s="228" t="s">
        <v>538</v>
      </c>
      <c r="D111" s="215">
        <v>168895.45</v>
      </c>
      <c r="E111" s="56">
        <v>42277</v>
      </c>
      <c r="F111" s="331">
        <v>168895.45</v>
      </c>
      <c r="G111" s="134">
        <f t="shared" ref="G111:G121" si="6">D111-F111</f>
        <v>0</v>
      </c>
      <c r="H111" s="162"/>
      <c r="J111" s="80"/>
      <c r="L111" s="2" t="s">
        <v>451</v>
      </c>
      <c r="M111" s="214">
        <v>8740.6</v>
      </c>
      <c r="N111" s="302"/>
      <c r="O111" s="108">
        <v>3245267</v>
      </c>
      <c r="P111" s="64">
        <v>36480</v>
      </c>
      <c r="Q111" s="164">
        <v>42254</v>
      </c>
    </row>
    <row r="112" spans="2:26" ht="15.75" x14ac:dyDescent="0.25">
      <c r="B112" s="1">
        <v>42271</v>
      </c>
      <c r="C112" s="228" t="s">
        <v>539</v>
      </c>
      <c r="D112" s="215">
        <v>2562.8000000000002</v>
      </c>
      <c r="E112" s="56">
        <v>42277</v>
      </c>
      <c r="F112" s="331">
        <v>2562.8000000000002</v>
      </c>
      <c r="G112" s="134">
        <f t="shared" si="6"/>
        <v>0</v>
      </c>
      <c r="H112" s="162"/>
      <c r="J112" s="80"/>
      <c r="L112" s="2" t="s">
        <v>452</v>
      </c>
      <c r="M112" s="214">
        <v>103217.5</v>
      </c>
      <c r="N112" s="162"/>
      <c r="O112" s="161">
        <v>3245269</v>
      </c>
      <c r="P112" s="64">
        <v>95000</v>
      </c>
      <c r="Q112" s="164">
        <v>42254</v>
      </c>
    </row>
    <row r="113" spans="2:18" ht="15.75" x14ac:dyDescent="0.25">
      <c r="B113" s="1">
        <v>42272</v>
      </c>
      <c r="C113" s="228" t="s">
        <v>528</v>
      </c>
      <c r="D113" s="215">
        <v>126244.25</v>
      </c>
      <c r="E113" s="4">
        <v>42273</v>
      </c>
      <c r="F113" s="331">
        <v>126244.25</v>
      </c>
      <c r="G113" s="134">
        <f t="shared" si="6"/>
        <v>0</v>
      </c>
      <c r="H113" s="162"/>
      <c r="J113" s="80"/>
      <c r="L113" s="2" t="s">
        <v>453</v>
      </c>
      <c r="M113" s="214">
        <v>21888.76</v>
      </c>
      <c r="N113" s="162"/>
      <c r="O113" s="161" t="s">
        <v>122</v>
      </c>
      <c r="P113" s="64">
        <v>2288</v>
      </c>
      <c r="Q113" s="164">
        <v>42254</v>
      </c>
    </row>
    <row r="114" spans="2:18" ht="15.75" x14ac:dyDescent="0.25">
      <c r="B114" s="1">
        <v>42272</v>
      </c>
      <c r="C114" s="228" t="s">
        <v>529</v>
      </c>
      <c r="D114" s="215">
        <v>7372.8</v>
      </c>
      <c r="E114" s="4">
        <v>42273</v>
      </c>
      <c r="F114" s="331">
        <v>7372.8</v>
      </c>
      <c r="G114" s="134">
        <f t="shared" si="6"/>
        <v>0</v>
      </c>
      <c r="H114" s="162"/>
      <c r="J114" s="80"/>
      <c r="L114" s="2" t="s">
        <v>454</v>
      </c>
      <c r="M114" s="214">
        <v>1130.4000000000001</v>
      </c>
      <c r="N114" s="170"/>
      <c r="O114" s="161" t="s">
        <v>122</v>
      </c>
      <c r="P114" s="64">
        <v>1180</v>
      </c>
      <c r="Q114" s="164">
        <v>42254</v>
      </c>
    </row>
    <row r="115" spans="2:18" ht="15.75" x14ac:dyDescent="0.25">
      <c r="B115" s="1">
        <v>42272</v>
      </c>
      <c r="C115" s="228" t="s">
        <v>530</v>
      </c>
      <c r="D115" s="215">
        <v>1136.2</v>
      </c>
      <c r="E115" s="4">
        <v>42273</v>
      </c>
      <c r="F115" s="331">
        <v>1136.2</v>
      </c>
      <c r="G115" s="134">
        <f t="shared" si="6"/>
        <v>0</v>
      </c>
      <c r="H115" s="162"/>
      <c r="J115" s="80"/>
      <c r="L115" s="2" t="s">
        <v>459</v>
      </c>
      <c r="M115" s="214">
        <v>64178.5</v>
      </c>
      <c r="N115" s="162"/>
      <c r="O115" s="161"/>
      <c r="P115" s="64">
        <v>0</v>
      </c>
      <c r="Q115" s="164"/>
    </row>
    <row r="116" spans="2:18" ht="15.75" x14ac:dyDescent="0.25">
      <c r="B116" s="1">
        <v>42272</v>
      </c>
      <c r="C116" s="228" t="s">
        <v>531</v>
      </c>
      <c r="D116" s="215">
        <v>175560.2</v>
      </c>
      <c r="E116" s="4">
        <v>42273</v>
      </c>
      <c r="F116" s="79">
        <v>175560.2</v>
      </c>
      <c r="G116" s="134">
        <f t="shared" si="6"/>
        <v>0</v>
      </c>
      <c r="H116" s="162"/>
      <c r="J116" s="80"/>
      <c r="L116" s="352" t="s">
        <v>460</v>
      </c>
      <c r="M116" s="386">
        <v>29644.94</v>
      </c>
      <c r="N116" s="97"/>
      <c r="O116" s="447"/>
      <c r="P116" s="448">
        <v>0</v>
      </c>
      <c r="Q116" s="449"/>
    </row>
    <row r="117" spans="2:18" ht="16.5" thickBot="1" x14ac:dyDescent="0.3">
      <c r="B117" s="1">
        <v>42272</v>
      </c>
      <c r="C117" s="228" t="s">
        <v>532</v>
      </c>
      <c r="D117" s="215">
        <v>8093.9</v>
      </c>
      <c r="E117" s="4">
        <v>42273</v>
      </c>
      <c r="F117" s="79">
        <v>8093.9</v>
      </c>
      <c r="G117" s="134">
        <f t="shared" si="6"/>
        <v>0</v>
      </c>
      <c r="H117" s="162"/>
      <c r="J117" s="80"/>
      <c r="L117" s="454"/>
      <c r="M117" s="455">
        <v>0</v>
      </c>
      <c r="N117" s="49"/>
      <c r="O117" s="456"/>
      <c r="P117" s="457">
        <v>0</v>
      </c>
      <c r="Q117" s="458"/>
      <c r="R117" s="106"/>
    </row>
    <row r="118" spans="2:18" ht="19.5" thickTop="1" x14ac:dyDescent="0.3">
      <c r="B118" s="1">
        <v>42272</v>
      </c>
      <c r="C118" s="228" t="s">
        <v>533</v>
      </c>
      <c r="D118" s="215">
        <v>259046.6</v>
      </c>
      <c r="E118" s="4" t="s">
        <v>547</v>
      </c>
      <c r="F118" s="79">
        <f>20834.03+238212.57</f>
        <v>259046.6</v>
      </c>
      <c r="G118" s="134">
        <f t="shared" si="6"/>
        <v>0</v>
      </c>
      <c r="H118" s="162"/>
      <c r="J118" s="80"/>
      <c r="L118" s="451"/>
      <c r="M118" s="450">
        <f>SUM(M102:M117)</f>
        <v>678629.25</v>
      </c>
      <c r="N118" s="191"/>
      <c r="O118" s="149"/>
      <c r="P118" s="187">
        <f>SUM(P102:P117)</f>
        <v>678629.25</v>
      </c>
      <c r="Q118" s="150"/>
      <c r="R118" s="106"/>
    </row>
    <row r="119" spans="2:18" ht="15.75" x14ac:dyDescent="0.25">
      <c r="B119" s="1">
        <v>42272</v>
      </c>
      <c r="C119" s="228" t="s">
        <v>534</v>
      </c>
      <c r="D119" s="215">
        <v>337.5</v>
      </c>
      <c r="E119" s="56">
        <v>42277</v>
      </c>
      <c r="F119" s="79">
        <v>337.5</v>
      </c>
      <c r="G119" s="134">
        <f t="shared" si="6"/>
        <v>0</v>
      </c>
      <c r="H119" s="48"/>
      <c r="J119" s="80"/>
      <c r="L119" s="199"/>
      <c r="M119" s="450"/>
      <c r="N119" s="157"/>
      <c r="O119" s="149"/>
      <c r="P119" s="452"/>
      <c r="Q119" s="453"/>
      <c r="R119" s="106"/>
    </row>
    <row r="120" spans="2:18" ht="16.5" thickBot="1" x14ac:dyDescent="0.3">
      <c r="B120" s="1">
        <v>42273</v>
      </c>
      <c r="C120" s="249" t="s">
        <v>540</v>
      </c>
      <c r="D120" s="359">
        <v>267945.78999999998</v>
      </c>
      <c r="E120" s="56">
        <v>42277</v>
      </c>
      <c r="F120" s="79">
        <v>267945.78999999998</v>
      </c>
      <c r="G120" s="134">
        <f t="shared" si="6"/>
        <v>0</v>
      </c>
      <c r="H120" s="48"/>
      <c r="J120" s="80"/>
      <c r="L120" s="199"/>
      <c r="M120" s="450"/>
      <c r="N120" s="153"/>
      <c r="O120" s="149"/>
      <c r="P120" s="152"/>
      <c r="Q120" s="453"/>
      <c r="R120" s="106"/>
    </row>
    <row r="121" spans="2:18" ht="19.5" thickBot="1" x14ac:dyDescent="0.35">
      <c r="B121" s="1">
        <v>42274</v>
      </c>
      <c r="C121" s="249" t="s">
        <v>541</v>
      </c>
      <c r="D121" s="359">
        <v>45145.3</v>
      </c>
      <c r="E121" s="56">
        <v>42277</v>
      </c>
      <c r="F121" s="79">
        <v>45145.3</v>
      </c>
      <c r="G121" s="134">
        <f t="shared" si="6"/>
        <v>0</v>
      </c>
      <c r="H121" s="48"/>
      <c r="J121" s="80"/>
      <c r="L121" s="459"/>
      <c r="M121" s="53" t="s">
        <v>24</v>
      </c>
      <c r="N121" s="22"/>
      <c r="O121" s="35"/>
      <c r="P121" s="182">
        <v>42268</v>
      </c>
      <c r="Q121" s="36"/>
      <c r="R121" s="106"/>
    </row>
    <row r="122" spans="2:18" ht="16.5" thickBot="1" x14ac:dyDescent="0.3">
      <c r="B122" s="1">
        <v>42273</v>
      </c>
      <c r="C122" s="249" t="s">
        <v>548</v>
      </c>
      <c r="D122" s="359">
        <v>168842.56</v>
      </c>
      <c r="E122" s="56" t="s">
        <v>564</v>
      </c>
      <c r="F122" s="79">
        <f>8918.59+159923.97</f>
        <v>168842.56</v>
      </c>
      <c r="G122" s="134">
        <f t="shared" si="4"/>
        <v>0</v>
      </c>
      <c r="H122" s="48"/>
      <c r="J122" s="80"/>
      <c r="L122" s="38"/>
      <c r="M122" s="39"/>
      <c r="N122" s="37"/>
      <c r="O122" s="38"/>
      <c r="P122" s="39" t="s">
        <v>44</v>
      </c>
      <c r="Q122" s="40"/>
      <c r="R122" s="106"/>
    </row>
    <row r="123" spans="2:18" ht="16.5" thickBot="1" x14ac:dyDescent="0.3">
      <c r="B123" s="209">
        <v>42275</v>
      </c>
      <c r="C123" s="336" t="s">
        <v>549</v>
      </c>
      <c r="D123" s="384">
        <v>1263.5999999999999</v>
      </c>
      <c r="E123" s="56">
        <v>42278</v>
      </c>
      <c r="F123" s="79">
        <v>1263.5999999999999</v>
      </c>
      <c r="G123" s="134">
        <f t="shared" si="4"/>
        <v>0</v>
      </c>
      <c r="H123" s="272"/>
      <c r="J123" s="80"/>
      <c r="L123" s="93" t="s">
        <v>21</v>
      </c>
      <c r="M123" s="71" t="s">
        <v>16</v>
      </c>
      <c r="N123" s="72"/>
      <c r="O123" s="73" t="s">
        <v>22</v>
      </c>
      <c r="P123" s="71" t="s">
        <v>16</v>
      </c>
      <c r="Q123" s="74"/>
      <c r="R123" s="106"/>
    </row>
    <row r="124" spans="2:18" ht="15.75" x14ac:dyDescent="0.25">
      <c r="B124" s="1">
        <v>42275</v>
      </c>
      <c r="C124" s="356" t="s">
        <v>551</v>
      </c>
      <c r="D124" s="215">
        <v>96734.2</v>
      </c>
      <c r="E124" s="56">
        <v>42278</v>
      </c>
      <c r="F124" s="79">
        <v>96734.2</v>
      </c>
      <c r="G124" s="134">
        <f t="shared" si="4"/>
        <v>0</v>
      </c>
      <c r="H124" s="48"/>
      <c r="J124" s="80"/>
      <c r="L124" s="306" t="s">
        <v>460</v>
      </c>
      <c r="M124" s="138">
        <v>18511.310000000001</v>
      </c>
      <c r="N124" s="138"/>
      <c r="O124" s="109">
        <v>3245265</v>
      </c>
      <c r="P124" s="69">
        <v>90000</v>
      </c>
      <c r="Q124" s="301">
        <v>42255</v>
      </c>
      <c r="R124" s="106"/>
    </row>
    <row r="125" spans="2:18" ht="15.75" x14ac:dyDescent="0.25">
      <c r="B125" s="209">
        <v>42275</v>
      </c>
      <c r="C125" s="357" t="s">
        <v>552</v>
      </c>
      <c r="D125" s="215">
        <v>652.79999999999995</v>
      </c>
      <c r="E125" s="56">
        <v>42278</v>
      </c>
      <c r="F125" s="79">
        <v>652.79999999999995</v>
      </c>
      <c r="G125" s="134">
        <f t="shared" ref="G125:G136" si="7">D125-F125</f>
        <v>0</v>
      </c>
      <c r="H125" s="48"/>
      <c r="J125" s="80"/>
      <c r="L125" s="2" t="s">
        <v>455</v>
      </c>
      <c r="M125" s="214">
        <v>303364.05</v>
      </c>
      <c r="N125" s="44"/>
      <c r="O125" s="108">
        <v>3245271</v>
      </c>
      <c r="P125" s="59">
        <v>37527.5</v>
      </c>
      <c r="Q125" s="166">
        <v>42255</v>
      </c>
      <c r="R125" s="106"/>
    </row>
    <row r="126" spans="2:18" ht="15.75" x14ac:dyDescent="0.25">
      <c r="B126" s="26">
        <v>42275</v>
      </c>
      <c r="C126" s="249" t="s">
        <v>553</v>
      </c>
      <c r="D126" s="215">
        <v>319.5</v>
      </c>
      <c r="E126" s="56">
        <v>42278</v>
      </c>
      <c r="F126" s="79">
        <v>319.5</v>
      </c>
      <c r="G126" s="134">
        <f t="shared" si="7"/>
        <v>0</v>
      </c>
      <c r="H126" s="48"/>
      <c r="J126" s="80"/>
      <c r="L126" s="2" t="s">
        <v>456</v>
      </c>
      <c r="M126" s="214">
        <v>48918.05</v>
      </c>
      <c r="N126" s="167"/>
      <c r="O126" s="108" t="s">
        <v>499</v>
      </c>
      <c r="P126" s="59">
        <v>96500</v>
      </c>
      <c r="Q126" s="166">
        <v>42255</v>
      </c>
      <c r="R126" s="106"/>
    </row>
    <row r="127" spans="2:18" ht="15.75" x14ac:dyDescent="0.25">
      <c r="B127" s="1">
        <v>42276</v>
      </c>
      <c r="C127" s="249" t="s">
        <v>550</v>
      </c>
      <c r="D127" s="215">
        <v>26743.5</v>
      </c>
      <c r="E127" s="56">
        <v>42278</v>
      </c>
      <c r="F127" s="79">
        <v>26743.5</v>
      </c>
      <c r="G127" s="134">
        <f t="shared" si="7"/>
        <v>0</v>
      </c>
      <c r="H127" s="48"/>
      <c r="J127" s="80"/>
      <c r="L127" s="2" t="s">
        <v>461</v>
      </c>
      <c r="M127" s="214">
        <v>8602.7999999999993</v>
      </c>
      <c r="N127" s="44"/>
      <c r="O127" s="108">
        <v>3206685</v>
      </c>
      <c r="P127" s="59">
        <v>40123</v>
      </c>
      <c r="Q127" s="166">
        <v>42256</v>
      </c>
      <c r="R127" s="106"/>
    </row>
    <row r="128" spans="2:18" ht="15.75" x14ac:dyDescent="0.25">
      <c r="B128" s="1">
        <v>42276</v>
      </c>
      <c r="C128" s="249" t="s">
        <v>566</v>
      </c>
      <c r="D128" s="215">
        <v>177341.66</v>
      </c>
      <c r="E128" s="56" t="s">
        <v>576</v>
      </c>
      <c r="F128" s="79">
        <f>15197.27+162144.39</f>
        <v>177341.66</v>
      </c>
      <c r="G128" s="134">
        <f t="shared" si="7"/>
        <v>0</v>
      </c>
      <c r="H128" s="48"/>
      <c r="J128"/>
      <c r="L128" s="2" t="s">
        <v>462</v>
      </c>
      <c r="M128" s="214">
        <v>3000.4</v>
      </c>
      <c r="N128" s="60"/>
      <c r="O128" s="108">
        <v>850960</v>
      </c>
      <c r="P128" s="59">
        <v>125000</v>
      </c>
      <c r="Q128" s="166">
        <v>42256</v>
      </c>
      <c r="R128" s="106"/>
    </row>
    <row r="129" spans="2:18" ht="15.75" x14ac:dyDescent="0.25">
      <c r="B129" s="1">
        <v>42276</v>
      </c>
      <c r="C129" s="249" t="s">
        <v>567</v>
      </c>
      <c r="D129" s="215">
        <v>10158.799999999999</v>
      </c>
      <c r="E129" s="56">
        <v>42280</v>
      </c>
      <c r="F129" s="158">
        <v>10158.799999999999</v>
      </c>
      <c r="G129" s="134">
        <f t="shared" si="7"/>
        <v>0</v>
      </c>
      <c r="H129" s="48"/>
      <c r="J129"/>
      <c r="L129" s="199" t="s">
        <v>463</v>
      </c>
      <c r="M129" s="450">
        <v>4620</v>
      </c>
      <c r="N129" s="44"/>
      <c r="O129" s="108">
        <v>3206686</v>
      </c>
      <c r="P129" s="59">
        <v>70000</v>
      </c>
      <c r="Q129" s="166">
        <v>42256</v>
      </c>
      <c r="R129" s="106"/>
    </row>
    <row r="130" spans="2:18" ht="15.75" x14ac:dyDescent="0.25">
      <c r="B130" s="1">
        <v>42277</v>
      </c>
      <c r="C130" s="249" t="s">
        <v>568</v>
      </c>
      <c r="D130" s="215">
        <v>19923.8</v>
      </c>
      <c r="E130" s="56">
        <v>42280</v>
      </c>
      <c r="F130" s="158">
        <v>19923.8</v>
      </c>
      <c r="G130" s="134">
        <f t="shared" si="7"/>
        <v>0</v>
      </c>
      <c r="H130" s="48"/>
      <c r="J130"/>
      <c r="L130" s="321" t="s">
        <v>464</v>
      </c>
      <c r="M130" s="214">
        <v>3840</v>
      </c>
      <c r="N130" s="41"/>
      <c r="O130" s="204" t="s">
        <v>122</v>
      </c>
      <c r="P130" s="61">
        <v>318</v>
      </c>
      <c r="Q130" s="166">
        <v>42255</v>
      </c>
      <c r="R130" s="106"/>
    </row>
    <row r="131" spans="2:18" ht="15.75" x14ac:dyDescent="0.25">
      <c r="B131" s="1">
        <v>42277</v>
      </c>
      <c r="C131" s="249" t="s">
        <v>569</v>
      </c>
      <c r="D131" s="215">
        <v>42350</v>
      </c>
      <c r="E131" s="491">
        <v>42280</v>
      </c>
      <c r="F131" s="79">
        <v>42350</v>
      </c>
      <c r="G131" s="134">
        <f t="shared" si="7"/>
        <v>0</v>
      </c>
      <c r="H131" s="48"/>
      <c r="J131"/>
      <c r="L131" s="2" t="s">
        <v>465</v>
      </c>
      <c r="M131" s="214">
        <v>223003.7</v>
      </c>
      <c r="N131" s="162"/>
      <c r="O131" s="108" t="s">
        <v>122</v>
      </c>
      <c r="P131" s="59">
        <v>2200</v>
      </c>
      <c r="Q131" s="166">
        <v>42255</v>
      </c>
      <c r="R131" s="106"/>
    </row>
    <row r="132" spans="2:18" ht="15.75" x14ac:dyDescent="0.25">
      <c r="B132" s="1">
        <v>42277</v>
      </c>
      <c r="C132" s="249" t="s">
        <v>556</v>
      </c>
      <c r="D132" s="215">
        <v>38058.6</v>
      </c>
      <c r="E132" s="56">
        <v>42279</v>
      </c>
      <c r="F132" s="117">
        <v>38058.6</v>
      </c>
      <c r="G132" s="134">
        <f t="shared" si="7"/>
        <v>0</v>
      </c>
      <c r="H132" s="162"/>
      <c r="L132" s="2" t="s">
        <v>466</v>
      </c>
      <c r="M132" s="214">
        <v>84150.75</v>
      </c>
      <c r="N132" s="302"/>
      <c r="O132" s="108" t="s">
        <v>286</v>
      </c>
      <c r="P132" s="59">
        <v>41591</v>
      </c>
      <c r="Q132" s="166">
        <v>42258</v>
      </c>
      <c r="R132" s="106"/>
    </row>
    <row r="133" spans="2:18" ht="15.75" x14ac:dyDescent="0.25">
      <c r="B133" s="1">
        <v>42277</v>
      </c>
      <c r="C133" s="249" t="s">
        <v>557</v>
      </c>
      <c r="D133" s="215">
        <v>1879.6</v>
      </c>
      <c r="E133" s="56">
        <v>42279</v>
      </c>
      <c r="F133" s="117">
        <v>1879.6</v>
      </c>
      <c r="G133" s="134">
        <f t="shared" si="7"/>
        <v>0</v>
      </c>
      <c r="H133" s="162"/>
      <c r="L133" s="344" t="s">
        <v>467</v>
      </c>
      <c r="M133" s="215">
        <v>24248.44</v>
      </c>
      <c r="N133" s="14" t="s">
        <v>29</v>
      </c>
      <c r="O133" s="108" t="s">
        <v>500</v>
      </c>
      <c r="P133" s="64">
        <v>135000</v>
      </c>
      <c r="Q133" s="164">
        <v>42257</v>
      </c>
      <c r="R133" s="106"/>
    </row>
    <row r="134" spans="2:18" ht="15.75" x14ac:dyDescent="0.25">
      <c r="B134" s="1">
        <v>42277</v>
      </c>
      <c r="C134" s="357" t="s">
        <v>554</v>
      </c>
      <c r="D134" s="215">
        <v>240420</v>
      </c>
      <c r="E134" s="56">
        <v>42278</v>
      </c>
      <c r="F134" s="79">
        <v>240420</v>
      </c>
      <c r="G134" s="134">
        <f t="shared" si="7"/>
        <v>0</v>
      </c>
      <c r="H134" s="162"/>
      <c r="L134" s="344"/>
      <c r="M134" s="215">
        <v>0</v>
      </c>
      <c r="N134" s="14"/>
      <c r="O134" s="161" t="s">
        <v>501</v>
      </c>
      <c r="P134" s="64">
        <v>84000</v>
      </c>
      <c r="Q134" s="164">
        <v>42257</v>
      </c>
      <c r="R134" s="106"/>
    </row>
    <row r="135" spans="2:18" ht="15.75" x14ac:dyDescent="0.25">
      <c r="B135" s="209">
        <v>42277</v>
      </c>
      <c r="C135" s="336" t="s">
        <v>558</v>
      </c>
      <c r="D135" s="386">
        <v>12857.6</v>
      </c>
      <c r="E135" s="56">
        <v>42279</v>
      </c>
      <c r="F135" s="158">
        <v>12857.6</v>
      </c>
      <c r="G135" s="134">
        <f t="shared" si="7"/>
        <v>0</v>
      </c>
      <c r="H135" s="162"/>
      <c r="L135" s="2"/>
      <c r="M135" s="214">
        <v>0</v>
      </c>
      <c r="N135" s="162"/>
      <c r="O135" s="161"/>
      <c r="P135" s="64"/>
      <c r="Q135" s="164"/>
      <c r="R135" s="106"/>
    </row>
    <row r="136" spans="2:18" x14ac:dyDescent="0.25">
      <c r="B136" s="1">
        <v>42277</v>
      </c>
      <c r="C136" s="249" t="s">
        <v>555</v>
      </c>
      <c r="D136" s="359">
        <v>111602.5</v>
      </c>
      <c r="E136" s="490" t="s">
        <v>565</v>
      </c>
      <c r="F136" s="134">
        <f>77201.43+34401.07</f>
        <v>111602.5</v>
      </c>
      <c r="G136" s="134">
        <f t="shared" si="7"/>
        <v>0</v>
      </c>
      <c r="L136" s="2"/>
      <c r="M136" s="214">
        <v>0</v>
      </c>
      <c r="N136" s="170"/>
      <c r="O136" s="161"/>
      <c r="P136" s="64"/>
      <c r="Q136" s="164"/>
      <c r="R136" s="106"/>
    </row>
    <row r="137" spans="2:18" x14ac:dyDescent="0.25">
      <c r="B137" s="1"/>
      <c r="C137" s="249"/>
      <c r="D137" s="359"/>
      <c r="E137" s="305"/>
      <c r="F137" s="64"/>
      <c r="G137" s="134">
        <f t="shared" ref="G137:G138" si="8">D137-F137</f>
        <v>0</v>
      </c>
      <c r="H137"/>
      <c r="J137"/>
      <c r="L137" s="2"/>
      <c r="M137" s="214">
        <v>0</v>
      </c>
      <c r="N137" s="162"/>
      <c r="O137" s="161"/>
      <c r="P137" s="64"/>
      <c r="Q137" s="164"/>
      <c r="R137" s="106"/>
    </row>
    <row r="138" spans="2:18" ht="16.5" thickBot="1" x14ac:dyDescent="0.3">
      <c r="B138" s="47"/>
      <c r="C138" s="489"/>
      <c r="D138" s="287"/>
      <c r="E138" s="287"/>
      <c r="F138" s="288"/>
      <c r="G138" s="134">
        <f t="shared" si="8"/>
        <v>0</v>
      </c>
      <c r="H138"/>
      <c r="J138"/>
      <c r="L138" s="352"/>
      <c r="M138" s="386">
        <v>0</v>
      </c>
      <c r="N138" s="97"/>
      <c r="O138" s="447"/>
      <c r="P138" s="448"/>
      <c r="Q138" s="449"/>
      <c r="R138" s="106"/>
    </row>
    <row r="139" spans="2:18" ht="17.25" thickTop="1" thickBot="1" x14ac:dyDescent="0.3">
      <c r="D139" s="218">
        <f>SUM(D3:D137)</f>
        <v>8573742.2699999958</v>
      </c>
      <c r="E139" s="24"/>
      <c r="F139" s="84"/>
      <c r="G139" s="148">
        <f>SUM(G3:G137)</f>
        <v>0</v>
      </c>
      <c r="H139"/>
      <c r="J139"/>
      <c r="L139" s="454"/>
      <c r="M139" s="455">
        <v>0</v>
      </c>
      <c r="N139" s="49"/>
      <c r="O139" s="456"/>
      <c r="P139" s="457">
        <v>0</v>
      </c>
      <c r="Q139" s="458"/>
      <c r="R139" s="106"/>
    </row>
    <row r="140" spans="2:18" ht="19.5" thickTop="1" x14ac:dyDescent="0.3">
      <c r="D140"/>
      <c r="H140"/>
      <c r="J140"/>
      <c r="L140" s="451"/>
      <c r="M140" s="450">
        <f>SUM(M124:M139)</f>
        <v>722259.5</v>
      </c>
      <c r="N140" s="191"/>
      <c r="O140" s="149"/>
      <c r="P140" s="187">
        <f>SUM(P124:P139)</f>
        <v>722259.5</v>
      </c>
      <c r="Q140" s="150"/>
      <c r="R140" s="106"/>
    </row>
    <row r="141" spans="2:18" ht="15.75" x14ac:dyDescent="0.25">
      <c r="D141"/>
      <c r="H141"/>
      <c r="J141"/>
      <c r="L141" s="104"/>
      <c r="M141" s="157"/>
      <c r="N141" s="157"/>
      <c r="O141" s="104"/>
      <c r="P141" s="105"/>
      <c r="Q141" s="83"/>
      <c r="R141" s="106"/>
    </row>
    <row r="142" spans="2:18" ht="15.75" x14ac:dyDescent="0.25">
      <c r="D142"/>
      <c r="H142"/>
      <c r="J142"/>
      <c r="L142" s="104"/>
      <c r="M142" s="426"/>
      <c r="N142" s="427"/>
      <c r="O142" s="428"/>
      <c r="P142" s="426"/>
      <c r="Q142" s="83"/>
      <c r="R142" s="106"/>
    </row>
    <row r="143" spans="2:18" x14ac:dyDescent="0.25">
      <c r="D143"/>
      <c r="H143"/>
      <c r="J143"/>
    </row>
    <row r="144" spans="2:18" x14ac:dyDescent="0.25">
      <c r="D144"/>
      <c r="H144"/>
      <c r="J144"/>
    </row>
    <row r="145" spans="4:10" x14ac:dyDescent="0.25">
      <c r="D145"/>
      <c r="H145"/>
      <c r="J145"/>
    </row>
    <row r="146" spans="4:10" x14ac:dyDescent="0.25">
      <c r="D146"/>
      <c r="H146"/>
      <c r="J146"/>
    </row>
    <row r="147" spans="4:10" x14ac:dyDescent="0.25">
      <c r="D147"/>
      <c r="H147"/>
      <c r="J147"/>
    </row>
    <row r="148" spans="4:10" x14ac:dyDescent="0.25">
      <c r="D148"/>
      <c r="H148"/>
      <c r="J148"/>
    </row>
    <row r="149" spans="4:10" x14ac:dyDescent="0.25">
      <c r="D149"/>
      <c r="H149"/>
      <c r="J149"/>
    </row>
    <row r="150" spans="4:10" x14ac:dyDescent="0.25">
      <c r="D150"/>
      <c r="H150"/>
      <c r="J150"/>
    </row>
    <row r="151" spans="4:10" x14ac:dyDescent="0.25">
      <c r="D151"/>
      <c r="H151"/>
      <c r="J151"/>
    </row>
    <row r="152" spans="4:10" x14ac:dyDescent="0.25">
      <c r="D152"/>
      <c r="H152"/>
      <c r="J152"/>
    </row>
    <row r="153" spans="4:10" x14ac:dyDescent="0.25">
      <c r="D153"/>
      <c r="H153"/>
      <c r="J153"/>
    </row>
    <row r="154" spans="4:10" x14ac:dyDescent="0.25">
      <c r="D154"/>
      <c r="H154"/>
      <c r="J154"/>
    </row>
    <row r="155" spans="4:10" x14ac:dyDescent="0.25">
      <c r="D155"/>
      <c r="H155"/>
      <c r="J155"/>
    </row>
    <row r="156" spans="4:10" x14ac:dyDescent="0.25">
      <c r="D156"/>
      <c r="H156"/>
      <c r="J156"/>
    </row>
    <row r="157" spans="4:10" x14ac:dyDescent="0.25">
      <c r="D157"/>
      <c r="H157"/>
      <c r="J157"/>
    </row>
    <row r="158" spans="4:10" x14ac:dyDescent="0.25">
      <c r="D158"/>
      <c r="H158"/>
      <c r="J158"/>
    </row>
    <row r="159" spans="4:10" x14ac:dyDescent="0.25">
      <c r="D159"/>
      <c r="H159"/>
      <c r="J159"/>
    </row>
    <row r="160" spans="4:10" x14ac:dyDescent="0.25">
      <c r="D160"/>
      <c r="H160"/>
      <c r="J160"/>
    </row>
    <row r="161" spans="4:10" x14ac:dyDescent="0.25">
      <c r="D161"/>
      <c r="H161"/>
      <c r="J161"/>
    </row>
    <row r="162" spans="4:10" x14ac:dyDescent="0.25">
      <c r="D162"/>
      <c r="H162"/>
      <c r="J162"/>
    </row>
    <row r="163" spans="4:10" x14ac:dyDescent="0.25">
      <c r="D163"/>
      <c r="H163"/>
      <c r="J163"/>
    </row>
    <row r="164" spans="4:10" x14ac:dyDescent="0.25">
      <c r="D164"/>
      <c r="H164"/>
      <c r="J164"/>
    </row>
    <row r="165" spans="4:10" x14ac:dyDescent="0.25">
      <c r="D165"/>
      <c r="H165"/>
      <c r="J165"/>
    </row>
    <row r="166" spans="4:10" x14ac:dyDescent="0.25">
      <c r="D166"/>
      <c r="H166"/>
      <c r="J166"/>
    </row>
    <row r="167" spans="4:10" x14ac:dyDescent="0.25">
      <c r="D167"/>
      <c r="H167"/>
      <c r="J167"/>
    </row>
    <row r="168" spans="4:10" x14ac:dyDescent="0.25">
      <c r="D168"/>
      <c r="H168"/>
      <c r="J168"/>
    </row>
    <row r="169" spans="4:10" x14ac:dyDescent="0.25">
      <c r="D169"/>
      <c r="H169"/>
      <c r="J169"/>
    </row>
    <row r="171" spans="4:10" x14ac:dyDescent="0.25">
      <c r="D171"/>
      <c r="H171"/>
      <c r="J171"/>
    </row>
    <row r="172" spans="4:10" x14ac:dyDescent="0.25">
      <c r="D172"/>
      <c r="H172"/>
      <c r="J172"/>
    </row>
    <row r="173" spans="4:10" x14ac:dyDescent="0.25">
      <c r="D173"/>
      <c r="H173"/>
      <c r="J173"/>
    </row>
    <row r="174" spans="4:10" x14ac:dyDescent="0.25">
      <c r="D174"/>
      <c r="H174"/>
      <c r="J174"/>
    </row>
    <row r="175" spans="4:10" x14ac:dyDescent="0.25">
      <c r="D175"/>
      <c r="H175"/>
      <c r="J175"/>
    </row>
    <row r="176" spans="4:10" x14ac:dyDescent="0.25">
      <c r="D176"/>
      <c r="H176"/>
      <c r="J176"/>
    </row>
    <row r="177" spans="4:10" x14ac:dyDescent="0.25">
      <c r="D177"/>
      <c r="H177"/>
      <c r="J177"/>
    </row>
    <row r="178" spans="4:10" x14ac:dyDescent="0.25">
      <c r="D178"/>
      <c r="H178"/>
      <c r="J178"/>
    </row>
    <row r="179" spans="4:10" x14ac:dyDescent="0.25">
      <c r="D179"/>
      <c r="H179"/>
      <c r="J179"/>
    </row>
    <row r="180" spans="4:10" x14ac:dyDescent="0.25">
      <c r="D180"/>
      <c r="H180"/>
      <c r="J180"/>
    </row>
    <row r="181" spans="4:10" x14ac:dyDescent="0.25">
      <c r="D181"/>
      <c r="H181"/>
      <c r="J181"/>
    </row>
    <row r="182" spans="4:10" x14ac:dyDescent="0.25">
      <c r="D182"/>
      <c r="H182"/>
      <c r="J182"/>
    </row>
    <row r="183" spans="4:10" x14ac:dyDescent="0.25">
      <c r="D183"/>
      <c r="H183"/>
      <c r="J183"/>
    </row>
    <row r="184" spans="4:10" x14ac:dyDescent="0.25">
      <c r="D184"/>
      <c r="H184"/>
      <c r="J184"/>
    </row>
    <row r="185" spans="4:10" x14ac:dyDescent="0.25">
      <c r="D185"/>
      <c r="H185"/>
      <c r="J185"/>
    </row>
    <row r="186" spans="4:10" x14ac:dyDescent="0.25">
      <c r="D186"/>
      <c r="H186"/>
      <c r="J186"/>
    </row>
    <row r="187" spans="4:10" x14ac:dyDescent="0.25">
      <c r="D187"/>
      <c r="H187"/>
      <c r="J187"/>
    </row>
    <row r="188" spans="4:10" x14ac:dyDescent="0.25">
      <c r="D188"/>
      <c r="H188"/>
      <c r="J188"/>
    </row>
    <row r="189" spans="4:10" x14ac:dyDescent="0.25">
      <c r="D189"/>
      <c r="H189"/>
      <c r="J189"/>
    </row>
    <row r="190" spans="4:10" x14ac:dyDescent="0.25">
      <c r="D190"/>
      <c r="H190"/>
      <c r="J190"/>
    </row>
    <row r="191" spans="4:10" x14ac:dyDescent="0.25">
      <c r="D191"/>
      <c r="H191"/>
      <c r="J191"/>
    </row>
    <row r="192" spans="4:10" x14ac:dyDescent="0.25">
      <c r="D192"/>
      <c r="H192"/>
      <c r="J192"/>
    </row>
    <row r="193" spans="4:10" x14ac:dyDescent="0.25">
      <c r="D193"/>
      <c r="H193"/>
      <c r="J193"/>
    </row>
    <row r="194" spans="4:10" x14ac:dyDescent="0.25">
      <c r="D194"/>
      <c r="H194"/>
      <c r="J194"/>
    </row>
    <row r="196" spans="4:10" x14ac:dyDescent="0.25">
      <c r="D196"/>
      <c r="H196"/>
      <c r="J196"/>
    </row>
    <row r="197" spans="4:10" x14ac:dyDescent="0.25">
      <c r="D197"/>
      <c r="H197"/>
      <c r="J197"/>
    </row>
    <row r="198" spans="4:10" x14ac:dyDescent="0.25">
      <c r="D198"/>
      <c r="H198"/>
      <c r="J198"/>
    </row>
    <row r="199" spans="4:10" x14ac:dyDescent="0.25">
      <c r="D199"/>
      <c r="H199"/>
      <c r="J199"/>
    </row>
    <row r="200" spans="4:10" x14ac:dyDescent="0.25">
      <c r="D200"/>
      <c r="H200"/>
      <c r="J200"/>
    </row>
    <row r="201" spans="4:10" x14ac:dyDescent="0.25">
      <c r="D201"/>
      <c r="H201"/>
      <c r="J201"/>
    </row>
    <row r="202" spans="4:10" x14ac:dyDescent="0.25">
      <c r="D202"/>
      <c r="H202"/>
      <c r="J202"/>
    </row>
    <row r="203" spans="4:10" x14ac:dyDescent="0.25">
      <c r="D203"/>
      <c r="H203"/>
      <c r="J203"/>
    </row>
    <row r="204" spans="4:10" x14ac:dyDescent="0.25">
      <c r="D204"/>
      <c r="H204"/>
      <c r="J204"/>
    </row>
    <row r="205" spans="4:10" x14ac:dyDescent="0.25">
      <c r="D205"/>
      <c r="H205"/>
      <c r="J205"/>
    </row>
    <row r="206" spans="4:10" x14ac:dyDescent="0.25">
      <c r="D206"/>
      <c r="H206"/>
      <c r="J206"/>
    </row>
    <row r="207" spans="4:10" x14ac:dyDescent="0.25">
      <c r="D207"/>
      <c r="H207"/>
      <c r="J207"/>
    </row>
    <row r="208" spans="4:10" x14ac:dyDescent="0.25">
      <c r="D208"/>
      <c r="H208"/>
      <c r="J208"/>
    </row>
    <row r="209" spans="4:10" x14ac:dyDescent="0.25">
      <c r="D209"/>
      <c r="H209"/>
      <c r="J209"/>
    </row>
    <row r="210" spans="4:10" x14ac:dyDescent="0.25">
      <c r="D210"/>
      <c r="H210"/>
      <c r="J210"/>
    </row>
    <row r="211" spans="4:10" x14ac:dyDescent="0.25">
      <c r="D211"/>
      <c r="H211"/>
      <c r="J211"/>
    </row>
    <row r="212" spans="4:10" x14ac:dyDescent="0.25">
      <c r="D212"/>
      <c r="H212"/>
      <c r="J212"/>
    </row>
    <row r="213" spans="4:10" x14ac:dyDescent="0.25">
      <c r="D213"/>
      <c r="H213"/>
      <c r="J213"/>
    </row>
    <row r="214" spans="4:10" x14ac:dyDescent="0.25">
      <c r="D214"/>
      <c r="H214"/>
      <c r="J214"/>
    </row>
    <row r="215" spans="4:10" x14ac:dyDescent="0.25">
      <c r="D215"/>
      <c r="H215"/>
      <c r="J215"/>
    </row>
    <row r="216" spans="4:10" x14ac:dyDescent="0.25">
      <c r="D216"/>
      <c r="H216"/>
      <c r="J216"/>
    </row>
    <row r="217" spans="4:10" x14ac:dyDescent="0.25">
      <c r="D217"/>
      <c r="H217"/>
      <c r="J217"/>
    </row>
    <row r="218" spans="4:10" x14ac:dyDescent="0.25">
      <c r="D218"/>
      <c r="H218"/>
      <c r="J218"/>
    </row>
    <row r="219" spans="4:10" x14ac:dyDescent="0.25">
      <c r="D219"/>
      <c r="H219"/>
      <c r="J219"/>
    </row>
    <row r="220" spans="4:10" x14ac:dyDescent="0.25">
      <c r="D220"/>
      <c r="H220"/>
      <c r="J220"/>
    </row>
    <row r="221" spans="4:10" x14ac:dyDescent="0.25">
      <c r="D221"/>
      <c r="H221"/>
      <c r="J221"/>
    </row>
    <row r="222" spans="4:10" x14ac:dyDescent="0.25">
      <c r="D222"/>
      <c r="H222"/>
      <c r="J222"/>
    </row>
    <row r="223" spans="4:10" x14ac:dyDescent="0.25">
      <c r="D223"/>
      <c r="H223"/>
      <c r="J223"/>
    </row>
    <row r="224" spans="4:10" x14ac:dyDescent="0.25">
      <c r="D224"/>
      <c r="H224"/>
      <c r="J224"/>
    </row>
    <row r="225" spans="4:10" x14ac:dyDescent="0.25">
      <c r="D225"/>
      <c r="H225"/>
      <c r="J225"/>
    </row>
    <row r="226" spans="4:10" x14ac:dyDescent="0.25">
      <c r="D226"/>
      <c r="H226"/>
      <c r="J226"/>
    </row>
    <row r="227" spans="4:10" x14ac:dyDescent="0.25">
      <c r="D227"/>
      <c r="H227"/>
      <c r="J227"/>
    </row>
    <row r="228" spans="4:10" x14ac:dyDescent="0.25">
      <c r="D228"/>
      <c r="H228"/>
      <c r="J228"/>
    </row>
    <row r="229" spans="4:10" x14ac:dyDescent="0.25">
      <c r="D229"/>
      <c r="H229"/>
      <c r="J229"/>
    </row>
    <row r="230" spans="4:10" x14ac:dyDescent="0.25">
      <c r="D230"/>
      <c r="H230"/>
      <c r="J230"/>
    </row>
  </sheetData>
  <sortState ref="B125:G136">
    <sortCondition ref="C125:C136"/>
  </sortState>
  <mergeCells count="2">
    <mergeCell ref="V90:X90"/>
    <mergeCell ref="U92:Y92"/>
  </mergeCells>
  <pageMargins left="0.70866141732283472" right="0.70866141732283472" top="0.35433070866141736" bottom="0.35433070866141736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   J U L I O      2015</vt:lpstr>
      <vt:lpstr>AGOSTO 2015</vt:lpstr>
      <vt:lpstr>SEPTIEMBRE 2015</vt:lpstr>
      <vt:lpstr>OCTUBRE 2015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2015-09-26T19:45:53Z</cp:lastPrinted>
  <dcterms:created xsi:type="dcterms:W3CDTF">2015-01-16T17:23:27Z</dcterms:created>
  <dcterms:modified xsi:type="dcterms:W3CDTF">2015-10-12T15:33:20Z</dcterms:modified>
</cp:coreProperties>
</file>