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12 DICIEMBRE 2015\"/>
    </mc:Choice>
  </mc:AlternateContent>
  <bookViews>
    <workbookView xWindow="120" yWindow="765" windowWidth="23715" windowHeight="9315" firstSheet="4" activeTab="4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AGOSTO  2 0 1 5" sheetId="8" r:id="rId8"/>
    <sheet name="SEPTIEMBRE 2015" sheetId="9" r:id="rId9"/>
    <sheet name="OCTUBRE 2015" sheetId="10" r:id="rId10"/>
    <sheet name="NOVIEMBREE 2015" sheetId="11" r:id="rId11"/>
    <sheet name="DICIEMBRE 2015" sheetId="12" r:id="rId12"/>
    <sheet name="Hoja4" sheetId="13" r:id="rId13"/>
    <sheet name="Hoja5" sheetId="14" r:id="rId14"/>
    <sheet name="Hoja6" sheetId="15" r:id="rId15"/>
  </sheets>
  <calcPr calcId="152511"/>
</workbook>
</file>

<file path=xl/calcChain.xml><?xml version="1.0" encoding="utf-8"?>
<calcChain xmlns="http://schemas.openxmlformats.org/spreadsheetml/2006/main">
  <c r="F109" i="12" l="1"/>
  <c r="F105" i="12"/>
  <c r="F113" i="12" l="1"/>
  <c r="F89" i="12" l="1"/>
  <c r="F108" i="12"/>
  <c r="F103" i="12"/>
  <c r="F35" i="11" l="1"/>
  <c r="F91" i="12"/>
  <c r="F51" i="12"/>
  <c r="F88" i="11" l="1"/>
  <c r="D117" i="12" l="1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F117" i="12"/>
  <c r="G6" i="12"/>
  <c r="G5" i="12"/>
  <c r="G4" i="12"/>
  <c r="F62" i="11"/>
  <c r="D121" i="12" l="1"/>
  <c r="G7" i="12"/>
  <c r="F24" i="11"/>
  <c r="F43" i="11" l="1"/>
  <c r="F36" i="11" l="1"/>
  <c r="F7" i="11"/>
  <c r="F115" i="10"/>
  <c r="F101" i="10"/>
  <c r="F91" i="10" l="1"/>
  <c r="D118" i="11" l="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F118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122" i="11" l="1"/>
  <c r="G20" i="11"/>
  <c r="F90" i="10"/>
  <c r="F82" i="10"/>
  <c r="F76" i="10"/>
  <c r="F63" i="10" l="1"/>
  <c r="F43" i="10"/>
  <c r="F27" i="10" l="1"/>
  <c r="F68" i="7"/>
  <c r="F20" i="10"/>
  <c r="F126" i="9"/>
  <c r="F114" i="9"/>
  <c r="D131" i="10" l="1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F131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35" i="10" l="1"/>
  <c r="G22" i="10"/>
  <c r="F106" i="9"/>
  <c r="F90" i="9"/>
  <c r="F76" i="9"/>
  <c r="F69" i="9"/>
  <c r="F41" i="9" l="1"/>
  <c r="F86" i="9"/>
  <c r="F83" i="9"/>
  <c r="F72" i="9" l="1"/>
  <c r="F63" i="9" l="1"/>
  <c r="F57" i="9" l="1"/>
  <c r="F46" i="9"/>
  <c r="F64" i="8"/>
  <c r="F38" i="9" l="1"/>
  <c r="F33" i="9"/>
  <c r="F22" i="9"/>
  <c r="G22" i="9" s="1"/>
  <c r="F27" i="9"/>
  <c r="G27" i="9" s="1"/>
  <c r="F148" i="8"/>
  <c r="F119" i="8"/>
  <c r="D131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6" i="9"/>
  <c r="G25" i="9"/>
  <c r="G24" i="9"/>
  <c r="G23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F131" i="9" l="1"/>
  <c r="D135" i="9" s="1"/>
  <c r="G21" i="9"/>
  <c r="G149" i="8"/>
  <c r="G150" i="8"/>
  <c r="G151" i="8"/>
  <c r="F88" i="8" l="1"/>
  <c r="G143" i="8"/>
  <c r="G144" i="8"/>
  <c r="G145" i="8"/>
  <c r="G146" i="8"/>
  <c r="G147" i="8"/>
  <c r="G148" i="8"/>
  <c r="F84" i="8"/>
  <c r="G101" i="8" l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52" i="8"/>
  <c r="F55" i="8"/>
  <c r="F82" i="8"/>
  <c r="F48" i="8"/>
  <c r="F57" i="8"/>
  <c r="F34" i="8"/>
  <c r="F23" i="8" l="1"/>
  <c r="F21" i="8" l="1"/>
  <c r="D15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F155" i="8"/>
  <c r="G13" i="8"/>
  <c r="G12" i="8"/>
  <c r="G11" i="8"/>
  <c r="G10" i="8"/>
  <c r="G9" i="8"/>
  <c r="G8" i="8"/>
  <c r="G7" i="8"/>
  <c r="G6" i="8"/>
  <c r="G5" i="8"/>
  <c r="G4" i="8"/>
  <c r="D159" i="8" l="1"/>
  <c r="G14" i="8"/>
  <c r="G155" i="8" s="1"/>
  <c r="F88" i="7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<sst xmlns="http://schemas.openxmlformats.org/spreadsheetml/2006/main" count="1693" uniqueCount="479">
  <si>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</si>
  <si>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</si>
  <si>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</si>
  <si>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</si>
  <si>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</si>
  <si>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</si>
  <si>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</si>
  <si>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</si>
  <si>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</si>
  <si>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</si>
  <si>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</si>
  <si>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</si>
  <si>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</si>
  <si>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</si>
  <si>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</si>
  <si>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</si>
  <si>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</si>
  <si>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</si>
  <si>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</si>
  <si>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</si>
  <si>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</si>
  <si>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</si>
  <si>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</si>
  <si>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</si>
  <si>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</si>
  <si>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</si>
  <si>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</si>
  <si>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</si>
  <si>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</si>
  <si>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</si>
  <si>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</si>
  <si>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</si>
  <si>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</si>
  <si>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</si>
  <si>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</si>
  <si>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</si>
  <si>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</si>
  <si>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</si>
  <si>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</si>
  <si>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</si>
  <si>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</si>
  <si>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</si>
  <si>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</si>
  <si>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</si>
  <si>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</si>
  <si>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</si>
  <si>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</si>
  <si>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</si>
  <si>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</si>
  <si>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</si>
  <si>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</si>
  <si>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</si>
  <si>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</si>
  <si>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</si>
  <si>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</si>
  <si>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</si>
  <si>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</si>
  <si>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</si>
  <si>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</si>
  <si>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</si>
  <si>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</si>
  <si>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</si>
  <si>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</si>
  <si>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</si>
  <si>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</si>
  <si>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</si>
  <si>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</si>
  <si>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</si>
  <si>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</si>
  <si>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</si>
  <si>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</si>
  <si>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</si>
  <si>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</si>
  <si>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</si>
  <si>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</si>
  <si>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</si>
  <si>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</si>
  <si>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</si>
  <si>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</si>
  <si>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</si>
  <si>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</si>
  <si>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</si>
  <si>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</si>
  <si>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</si>
  <si>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</si>
  <si>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</si>
  <si>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</si>
  <si>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</si>
  <si>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</si>
  <si>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</si>
  <si>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</si>
  <si>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</si>
  <si>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</si>
  <si>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</si>
  <si>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</si>
  <si>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</si>
  <si>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</si>
  <si>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</si>
  <si>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</si>
  <si>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</si>
  <si>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</si>
  <si>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</si>
  <si>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</si>
  <si>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</si>
  <si>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</si>
  <si>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</si>
  <si>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</si>
  <si>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</si>
  <si>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</si>
  <si>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</si>
  <si>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</si>
  <si>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</si>
  <si>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</si>
  <si>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</si>
  <si>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</si>
  <si>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</si>
  <si>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</si>
  <si>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</si>
  <si>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</si>
  <si>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</si>
  <si>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</si>
  <si>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</si>
  <si>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</si>
  <si>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</si>
  <si>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</si>
  <si>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</si>
  <si>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</si>
  <si>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</si>
  <si>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</si>
  <si>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</si>
  <si>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</si>
  <si>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</si>
  <si>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</si>
  <si>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</si>
  <si>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</si>
  <si>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</si>
  <si>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</si>
  <si>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</si>
  <si>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</si>
  <si>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</si>
  <si>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</si>
  <si>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</si>
  <si>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</si>
  <si>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</si>
  <si>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</si>
  <si>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</si>
  <si>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</si>
  <si>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</si>
  <si>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</si>
  <si>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</si>
  <si>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</si>
  <si>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</si>
  <si>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</si>
  <si>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</si>
  <si>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</si>
  <si>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</si>
  <si>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</si>
  <si>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</si>
  <si>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</si>
  <si>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</si>
  <si>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</si>
  <si>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</si>
  <si>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</si>
  <si>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</si>
  <si>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</si>
  <si>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</si>
  <si>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</si>
  <si>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</si>
  <si>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</si>
  <si>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</si>
  <si>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</si>
  <si>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</si>
  <si>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</si>
  <si>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</si>
  <si>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</si>
  <si>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</si>
  <si>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</si>
  <si>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</si>
  <si>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</si>
  <si>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</si>
  <si>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</si>
  <si>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</si>
  <si>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</si>
  <si>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</si>
  <si>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</si>
  <si>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</si>
  <si>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</si>
  <si>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</si>
  <si>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</si>
  <si>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</si>
  <si>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</si>
  <si>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</si>
  <si>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</si>
  <si>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</si>
  <si>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</si>
  <si>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</si>
  <si>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</si>
  <si>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</si>
  <si>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</si>
  <si>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</si>
  <si>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</si>
  <si>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</si>
  <si>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</si>
  <si>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</si>
  <si>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</si>
  <si>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</si>
  <si>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</si>
  <si>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</si>
  <si>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</si>
  <si>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</si>
  <si>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</si>
  <si>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</si>
  <si>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</si>
  <si>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</si>
  <si>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</si>
  <si>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</si>
  <si>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</si>
  <si>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</si>
  <si>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</si>
  <si>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</si>
  <si>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</si>
  <si>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</si>
  <si>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</si>
  <si>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</si>
  <si>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</si>
  <si>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</si>
  <si>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</si>
  <si>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</si>
  <si>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</si>
  <si>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</si>
  <si>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</si>
  <si>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</si>
  <si>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</si>
  <si>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</si>
  <si>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</si>
  <si>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</si>
  <si>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</si>
  <si>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</si>
  <si>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</si>
  <si>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</si>
  <si>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</si>
  <si>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</si>
  <si>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</si>
  <si>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</si>
  <si>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</si>
  <si>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</si>
  <si>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</si>
  <si>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</si>
  <si>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</si>
  <si>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</si>
  <si>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</si>
  <si>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</si>
  <si>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</si>
  <si>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</si>
  <si>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</si>
  <si>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</si>
  <si>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</si>
  <si>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</si>
  <si>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</si>
  <si>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</si>
  <si>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</si>
  <si>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</si>
  <si>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</si>
  <si>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</si>
  <si>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</si>
  <si>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</si>
  <si>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</si>
  <si>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</si>
  <si>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</si>
  <si>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</si>
  <si>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</si>
  <si>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</si>
  <si>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</si>
  <si>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</si>
  <si>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</si>
  <si>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</si>
  <si>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</si>
  <si>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</si>
  <si>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</si>
  <si>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</si>
  <si>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</si>
  <si>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</si>
  <si>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</si>
  <si>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</si>
  <si>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</si>
  <si>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</si>
  <si>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</si>
  <si>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</si>
  <si>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</si>
  <si>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</si>
  <si>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</si>
  <si>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</si>
  <si>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</si>
  <si>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</si>
  <si>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</si>
  <si>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</si>
  <si>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</si>
  <si>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</si>
  <si>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</si>
  <si>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</si>
  <si>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</si>
  <si>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</si>
  <si>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</si>
  <si>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</si>
  <si>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</si>
  <si>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</si>
  <si>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</si>
  <si>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</si>
  <si>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</si>
  <si>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</si>
  <si>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</si>
  <si>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</si>
  <si>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</si>
  <si>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</si>
  <si>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</si>
  <si>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</si>
  <si>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</si>
  <si>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</si>
  <si>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</si>
  <si>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</si>
  <si>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</si>
  <si>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</si>
  <si>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</si>
  <si>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</si>
  <si>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</si>
  <si>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</si>
  <si>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</si>
  <si>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</si>
  <si>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</si>
  <si>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</si>
  <si>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</si>
  <si>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</si>
  <si>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</si>
  <si>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</si>
  <si>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</si>
  <si>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</si>
  <si>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</si>
  <si>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</si>
  <si>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</si>
  <si>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</si>
  <si>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</si>
  <si>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</si>
  <si>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</si>
  <si>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</si>
  <si>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</si>
  <si>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</si>
  <si>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</si>
  <si>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</si>
  <si>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</si>
  <si>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</si>
  <si>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</si>
  <si>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</si>
  <si>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</si>
  <si>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</si>
  <si>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</si>
  <si>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</si>
  <si>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</si>
  <si>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</si>
  <si>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</si>
  <si>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</si>
  <si>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</si>
  <si>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</si>
  <si>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</si>
  <si>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</si>
  <si>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</si>
  <si>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</si>
  <si>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</si>
  <si>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</si>
  <si>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</si>
  <si>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</si>
  <si>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</si>
  <si>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</si>
  <si>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</si>
  <si>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</si>
  <si>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</si>
  <si>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</si>
  <si>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</si>
  <si>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</si>
  <si>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</si>
  <si>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</si>
  <si>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</si>
  <si>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</si>
  <si>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</si>
  <si>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</si>
  <si>
    <t>NOTAS     DE CREDITOS         DE    AGOSTO         2 0 1 5</t>
  </si>
  <si>
    <t>GUILLERMO PEDRO GARCIAS SANCHEZ</t>
  </si>
  <si>
    <t>BURRITO NORTEÑO</t>
  </si>
  <si>
    <t>BUHO</t>
  </si>
  <si>
    <t>BURRO NORTEÑO</t>
  </si>
  <si>
    <t>RAUL TLAPACHITO</t>
  </si>
  <si>
    <t>05-Ago-08-Ago--10-ago</t>
  </si>
  <si>
    <t xml:space="preserve">09-Ago --11-Ago </t>
  </si>
  <si>
    <t>BENAJAMIN SANTOS</t>
  </si>
  <si>
    <t>MALACATEPEC</t>
  </si>
  <si>
    <t xml:space="preserve">12-ago --13-ago --14-Ago </t>
  </si>
  <si>
    <t>BENJAMIN  SANTOS</t>
  </si>
  <si>
    <t xml:space="preserve">16-Ago --17-Ago </t>
  </si>
  <si>
    <t xml:space="preserve">14-Ago --18-Ago </t>
  </si>
  <si>
    <t xml:space="preserve">18-Ago --19-Ago </t>
  </si>
  <si>
    <t xml:space="preserve">19-Ago --20-Ago </t>
  </si>
  <si>
    <t xml:space="preserve">20-Ago --21-Ago </t>
  </si>
  <si>
    <t xml:space="preserve">24-Ago --29-Ago </t>
  </si>
  <si>
    <t>ELIAS</t>
  </si>
  <si>
    <t>NOTAS     DE CREDITOS         DE    SEPTIEMBRE          2 0 1 5</t>
  </si>
  <si>
    <t>GUILLERMO GARCIA S</t>
  </si>
  <si>
    <t xml:space="preserve">31-Ago --01-Sep </t>
  </si>
  <si>
    <t>GUILLERMO PEDRO GARCIAS S</t>
  </si>
  <si>
    <t xml:space="preserve">06-Sep --7-Sep </t>
  </si>
  <si>
    <t xml:space="preserve">05-Sep--08-Sep </t>
  </si>
  <si>
    <t xml:space="preserve">08-Sep--09-Sep </t>
  </si>
  <si>
    <t>tikets</t>
  </si>
  <si>
    <t>10-Sep-11-Sep</t>
  </si>
  <si>
    <t xml:space="preserve">5-Sep --12-Sep </t>
  </si>
  <si>
    <t xml:space="preserve">12-Sep--14-Sep </t>
  </si>
  <si>
    <t xml:space="preserve">14-Sep --15-Sep </t>
  </si>
  <si>
    <t xml:space="preserve">18-Sep--21-SEP </t>
  </si>
  <si>
    <t xml:space="preserve">21-Sep --23-Sep </t>
  </si>
  <si>
    <t xml:space="preserve">23-Sep --24-Sep </t>
  </si>
  <si>
    <t>CARNE ABIERTA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</si>
  <si>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</si>
  <si>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LUIS COLORADO</t>
  </si>
  <si>
    <t xml:space="preserve">15-Sep --17-Sep -18-Sep--19-Sep </t>
  </si>
  <si>
    <t xml:space="preserve">20-Sep--21-Sep </t>
  </si>
  <si>
    <t xml:space="preserve">26-Sep--30-Sep </t>
  </si>
  <si>
    <t>NOTAS     DE CREDITOS         DE    OCTUBRE           2 0 1 5</t>
  </si>
  <si>
    <t xml:space="preserve">ANTONIO ALARCON SILVA </t>
  </si>
  <si>
    <t xml:space="preserve">30-Sep--03-Oct </t>
  </si>
  <si>
    <t>NORTEÑO</t>
  </si>
  <si>
    <t>406 ( 409 )</t>
  </si>
  <si>
    <t>407 ( 406 )</t>
  </si>
  <si>
    <t>408 ( 407 )</t>
  </si>
  <si>
    <t>409 ( 408 )</t>
  </si>
  <si>
    <t xml:space="preserve">05-Oct --06-Oct </t>
  </si>
  <si>
    <t xml:space="preserve">06-Oct --07-Oct </t>
  </si>
  <si>
    <t>05-Ago --10-Octubre</t>
  </si>
  <si>
    <t xml:space="preserve">08-Oct--10-Oct </t>
  </si>
  <si>
    <t>ROSY</t>
  </si>
  <si>
    <t>CLEMENTO BENITO</t>
  </si>
  <si>
    <t>NOE COYOTL</t>
  </si>
  <si>
    <t xml:space="preserve">16-Oct --19-Oct </t>
  </si>
  <si>
    <t>sin hoja rosa</t>
  </si>
  <si>
    <t>SAGRADO HEROES</t>
  </si>
  <si>
    <t>19-Oct --21-Oct</t>
  </si>
  <si>
    <t xml:space="preserve">21-Oct --23-Oct </t>
  </si>
  <si>
    <t>JONATAN RIVERA AIZPURO</t>
  </si>
  <si>
    <t xml:space="preserve">23-Oct-26-Oct </t>
  </si>
  <si>
    <t>ISIDORO</t>
  </si>
  <si>
    <t xml:space="preserve">26-Oct --31-Oct </t>
  </si>
  <si>
    <t>NOTAS     DE CREDITOS         DE    NOVIEMBRE            2 0 1 5</t>
  </si>
  <si>
    <t>JOSE LUSI COLORADO</t>
  </si>
  <si>
    <t>GUILLERMO PEDRO GARCIA</t>
  </si>
  <si>
    <t xml:space="preserve">26-Oct --03-Nov </t>
  </si>
  <si>
    <t xml:space="preserve">07-Nov --09-Nov </t>
  </si>
  <si>
    <t xml:space="preserve">02-Nov --07-Nov </t>
  </si>
  <si>
    <t xml:space="preserve">07-Nov ---10 Nov </t>
  </si>
  <si>
    <t>EMILIO ZARATE SORCIA</t>
  </si>
  <si>
    <t xml:space="preserve">17-Nov --18-Nov </t>
  </si>
  <si>
    <t xml:space="preserve">18-Nov --20-Nov </t>
  </si>
  <si>
    <t xml:space="preserve">19-Nov--25-Nov </t>
  </si>
  <si>
    <t>MIGUEL XOCHIHUATL</t>
  </si>
  <si>
    <t xml:space="preserve">24-Nov --28-Nov </t>
  </si>
  <si>
    <t>NOTAS     DE CREDITOS         DE    DICIEMBRE             2 0 1 5</t>
  </si>
  <si>
    <t>SUPER ROJANO</t>
  </si>
  <si>
    <t>ERNESTO MONDRAGON CALDERON</t>
  </si>
  <si>
    <t>SAGRADO 14</t>
  </si>
  <si>
    <t xml:space="preserve">28-Nov --05-Dic </t>
  </si>
  <si>
    <t>21-12-154</t>
  </si>
  <si>
    <t xml:space="preserve">21-Dic --22-Dic </t>
  </si>
  <si>
    <t>BACILIO</t>
  </si>
  <si>
    <t>ANDRES AVILA</t>
  </si>
  <si>
    <t xml:space="preserve">24-Dic --26-Dic </t>
  </si>
  <si>
    <t xml:space="preserve">03-Dic --17-Dic --28-DIC </t>
  </si>
  <si>
    <t>COMERCIALIZADORA DEBORA</t>
  </si>
  <si>
    <t xml:space="preserve">29-Dic --30-Dic </t>
  </si>
  <si>
    <t xml:space="preserve">30-Dic --31-Dic </t>
  </si>
  <si>
    <t xml:space="preserve">31-Dic --03-Ene </t>
  </si>
  <si>
    <t xml:space="preserve">08-Ene--09-Ene </t>
  </si>
  <si>
    <t>JOSE LUIS nava</t>
  </si>
  <si>
    <t xml:space="preserve">JOSE LUIS  NAVA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</si>
</sst>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 applyBorder="1"/>
    <xf numFmtId="0" fontId="14" fillId="0" borderId="4" xfId="0" applyFont="1" applyFill="1" applyBorder="1" applyAlignment="1">
      <alignment horizontal="left" vertical="center" wrapText="1"/>
    </xf>
    <xf numFmtId="44" fontId="14" fillId="0" borderId="5" xfId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 vertical="center" wrapText="1"/>
    </xf>
    <xf numFmtId="44" fontId="2" fillId="9" borderId="5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center" wrapText="1"/>
    </xf>
    <xf numFmtId="0" fontId="2" fillId="11" borderId="4" xfId="0" applyFont="1" applyFill="1" applyBorder="1"/>
    <xf numFmtId="44" fontId="2" fillId="11" borderId="5" xfId="1" applyFont="1" applyFill="1" applyBorder="1"/>
    <xf numFmtId="166" fontId="2" fillId="12" borderId="0" xfId="0" applyNumberFormat="1" applyFont="1" applyFill="1" applyBorder="1" applyAlignment="1">
      <alignment horizontal="center" vertical="center" wrapText="1"/>
    </xf>
    <xf numFmtId="44" fontId="2" fillId="12" borderId="0" xfId="1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left" vertical="center" wrapText="1"/>
    </xf>
    <xf numFmtId="44" fontId="2" fillId="11" borderId="5" xfId="1" applyFont="1" applyFill="1" applyBorder="1" applyAlignment="1">
      <alignment horizontal="center"/>
    </xf>
    <xf numFmtId="167" fontId="2" fillId="12" borderId="6" xfId="0" applyNumberFormat="1" applyFont="1" applyFill="1" applyBorder="1"/>
    <xf numFmtId="0" fontId="2" fillId="11" borderId="0" xfId="0" applyFont="1" applyFill="1" applyAlignment="1">
      <alignment horizontal="center"/>
    </xf>
    <xf numFmtId="16" fontId="0" fillId="0" borderId="0" xfId="0" applyNumberFormat="1"/>
    <xf numFmtId="166" fontId="2" fillId="12" borderId="0" xfId="0" applyNumberFormat="1" applyFont="1" applyFill="1" applyBorder="1" applyAlignment="1">
      <alignment horizontal="center"/>
    </xf>
    <xf numFmtId="44" fontId="2" fillId="12" borderId="0" xfId="1" applyFont="1" applyFill="1" applyBorder="1"/>
    <xf numFmtId="166" fontId="8" fillId="12" borderId="0" xfId="0" applyNumberFormat="1" applyFont="1" applyFill="1" applyBorder="1" applyAlignment="1">
      <alignment horizontal="center" vertical="center" wrapText="1"/>
    </xf>
    <xf numFmtId="44" fontId="8" fillId="12" borderId="0" xfId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" fontId="0" fillId="0" borderId="0" xfId="0" applyNumberFormat="1" applyFill="1"/>
    <xf numFmtId="166" fontId="16" fillId="0" borderId="0" xfId="0" applyNumberFormat="1" applyFont="1" applyFill="1" applyBorder="1" applyAlignment="1">
      <alignment horizontal="center"/>
    </xf>
    <xf numFmtId="166" fontId="8" fillId="12" borderId="0" xfId="0" applyNumberFormat="1" applyFont="1" applyFill="1" applyBorder="1" applyAlignment="1">
      <alignment horizontal="center"/>
    </xf>
    <xf numFmtId="44" fontId="8" fillId="12" borderId="0" xfId="1" applyFont="1" applyFill="1" applyBorder="1"/>
    <xf numFmtId="164" fontId="2" fillId="9" borderId="4" xfId="0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66" fontId="19" fillId="0" borderId="0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/>
    </xf>
    <xf numFmtId="166" fontId="8" fillId="13" borderId="0" xfId="0" applyNumberFormat="1" applyFont="1" applyFill="1" applyBorder="1" applyAlignment="1">
      <alignment horizontal="center" vertical="center" wrapText="1"/>
    </xf>
    <xf numFmtId="44" fontId="8" fillId="13" borderId="0" xfId="1" applyFont="1" applyFill="1" applyBorder="1" applyAlignment="1">
      <alignment horizontal="center" wrapText="1"/>
    </xf>
    <xf numFmtId="167" fontId="2" fillId="13" borderId="6" xfId="0" applyNumberFormat="1" applyFont="1" applyFill="1" applyBorder="1"/>
    <xf numFmtId="0" fontId="2" fillId="8" borderId="4" xfId="0" applyFont="1" applyFill="1" applyBorder="1"/>
    <xf numFmtId="0" fontId="18" fillId="0" borderId="4" xfId="0" applyFont="1" applyFill="1" applyBorder="1"/>
    <xf numFmtId="0" fontId="2" fillId="8" borderId="4" xfId="0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left" vertical="center" wrapText="1"/>
    </xf>
    <xf numFmtId="44" fontId="20" fillId="0" borderId="5" xfId="1" applyFont="1" applyFill="1" applyBorder="1" applyAlignment="1">
      <alignment horizontal="center"/>
    </xf>
    <xf numFmtId="166" fontId="20" fillId="0" borderId="0" xfId="0" applyNumberFormat="1" applyFont="1" applyFill="1" applyBorder="1" applyAlignment="1">
      <alignment horizontal="center" vertical="center" wrapText="1"/>
    </xf>
    <xf numFmtId="44" fontId="20" fillId="0" borderId="0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6589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6589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118</xdr:row>
      <xdr:rowOff>152402</xdr:rowOff>
    </xdr:from>
    <xdr:to>
      <xdr:col>4</xdr:col>
      <xdr:colOff>180974</xdr:colOff>
      <xdr:row>120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73319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118</xdr:row>
      <xdr:rowOff>123829</xdr:rowOff>
    </xdr:from>
    <xdr:to>
      <xdr:col>5</xdr:col>
      <xdr:colOff>171450</xdr:colOff>
      <xdr:row>120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73319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117</xdr:row>
      <xdr:rowOff>152402</xdr:rowOff>
    </xdr:from>
    <xdr:to>
      <xdr:col>4</xdr:col>
      <xdr:colOff>180974</xdr:colOff>
      <xdr:row>119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592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117</xdr:row>
      <xdr:rowOff>123829</xdr:rowOff>
    </xdr:from>
    <xdr:to>
      <xdr:col>5</xdr:col>
      <xdr:colOff>171450</xdr:colOff>
      <xdr:row>119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592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221408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221408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131</xdr:row>
      <xdr:rowOff>152402</xdr:rowOff>
    </xdr:from>
    <xdr:to>
      <xdr:col>4</xdr:col>
      <xdr:colOff>180974</xdr:colOff>
      <xdr:row>133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331993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131</xdr:row>
      <xdr:rowOff>123829</xdr:rowOff>
    </xdr:from>
    <xdr:to>
      <xdr:col>5</xdr:col>
      <xdr:colOff>171450</xdr:colOff>
      <xdr:row>133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33199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142" t="s">
        <v>106</v>
      </c>
      <c r="C1" s="142"/>
      <c r="D1" s="142"/>
      <c r="E1" s="142"/>
      <c r="F1" s="142"/>
      <c r="G1" s="148" t="s">
        <v>324</v>
      </c>
      <c r="H1" s="148"/>
    </row>
    <row r="2" spans="1:12" ht="15.75" x14ac:dyDescent="0.25">
      <c r="A2" s="4"/>
      <c r="B2" s="143"/>
      <c r="C2" s="143"/>
      <c r="D2" s="5"/>
      <c r="E2" s="6"/>
      <c r="F2" s="5"/>
      <c r="G2" s="148"/>
      <c r="H2" s="148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44">
        <f>D73-F73</f>
        <v>0</v>
      </c>
      <c r="E77" s="145"/>
      <c r="F77" s="146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47" t="s">
        <v>8</v>
      </c>
      <c r="E79" s="147"/>
      <c r="F79" s="147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148"/>
  <sheetViews>
    <sheetView topLeftCell="A118" workbookViewId="0">
      <selection activeCell="E72" sqref="E7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2" t="s">
        <v>424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42278</v>
      </c>
      <c r="B4" s="69">
        <v>394</v>
      </c>
      <c r="C4" s="15" t="s">
        <v>425</v>
      </c>
      <c r="D4" s="16">
        <v>303.60000000000002</v>
      </c>
      <c r="E4" s="24">
        <v>42279</v>
      </c>
      <c r="F4" s="25">
        <v>303.60000000000002</v>
      </c>
      <c r="G4" s="19">
        <f>D4-F4</f>
        <v>0</v>
      </c>
      <c r="H4" s="2"/>
    </row>
    <row r="5" spans="1:12" x14ac:dyDescent="0.25">
      <c r="A5" s="20">
        <v>42278</v>
      </c>
      <c r="B5" s="65">
        <v>395</v>
      </c>
      <c r="C5" s="22" t="s">
        <v>70</v>
      </c>
      <c r="D5" s="23">
        <v>414.7</v>
      </c>
      <c r="E5" s="24">
        <v>42278</v>
      </c>
      <c r="F5" s="25">
        <v>414.7</v>
      </c>
      <c r="G5" s="26">
        <f>D5-F5</f>
        <v>0</v>
      </c>
      <c r="H5" s="2"/>
    </row>
    <row r="6" spans="1:12" x14ac:dyDescent="0.25">
      <c r="A6" s="20">
        <v>42278</v>
      </c>
      <c r="B6" s="65">
        <v>396</v>
      </c>
      <c r="C6" s="22" t="s">
        <v>376</v>
      </c>
      <c r="D6" s="23">
        <v>1677.12</v>
      </c>
      <c r="E6" s="24">
        <v>42284</v>
      </c>
      <c r="F6" s="25">
        <v>1677.12</v>
      </c>
      <c r="G6" s="26">
        <f>D6-F6</f>
        <v>0</v>
      </c>
      <c r="H6" s="2"/>
    </row>
    <row r="7" spans="1:12" x14ac:dyDescent="0.25">
      <c r="A7" s="20">
        <v>42279</v>
      </c>
      <c r="B7" s="65">
        <v>397</v>
      </c>
      <c r="C7" s="22" t="s">
        <v>425</v>
      </c>
      <c r="D7" s="23">
        <v>505.68</v>
      </c>
      <c r="E7" s="24">
        <v>42280</v>
      </c>
      <c r="F7" s="25">
        <v>505.68</v>
      </c>
      <c r="G7" s="26">
        <f t="shared" ref="G7:G128" si="0">D7-F7</f>
        <v>0</v>
      </c>
      <c r="H7" s="2"/>
      <c r="J7" s="27"/>
    </row>
    <row r="8" spans="1:12" x14ac:dyDescent="0.25">
      <c r="A8" s="20">
        <v>42279</v>
      </c>
      <c r="B8" s="65">
        <v>398</v>
      </c>
      <c r="C8" s="22" t="s">
        <v>336</v>
      </c>
      <c r="D8" s="23">
        <v>368.34</v>
      </c>
      <c r="E8" s="24">
        <v>42280</v>
      </c>
      <c r="F8" s="25">
        <v>368.34</v>
      </c>
      <c r="G8" s="26">
        <f t="shared" si="0"/>
        <v>0</v>
      </c>
      <c r="H8" s="2"/>
      <c r="J8" s="27"/>
    </row>
    <row r="9" spans="1:12" x14ac:dyDescent="0.25">
      <c r="A9" s="20">
        <v>42279</v>
      </c>
      <c r="B9" s="65">
        <v>399</v>
      </c>
      <c r="C9" s="22" t="s">
        <v>319</v>
      </c>
      <c r="D9" s="23">
        <v>3724.45</v>
      </c>
      <c r="E9" s="24">
        <v>42282</v>
      </c>
      <c r="F9" s="25">
        <v>3724.45</v>
      </c>
      <c r="G9" s="26">
        <f t="shared" si="0"/>
        <v>0</v>
      </c>
      <c r="H9" s="2"/>
      <c r="J9" s="27"/>
    </row>
    <row r="10" spans="1:12" x14ac:dyDescent="0.25">
      <c r="A10" s="20">
        <v>42280</v>
      </c>
      <c r="B10" s="65">
        <v>400</v>
      </c>
      <c r="C10" s="22" t="s">
        <v>425</v>
      </c>
      <c r="D10" s="23">
        <v>484.8</v>
      </c>
      <c r="E10" s="24">
        <v>42283</v>
      </c>
      <c r="F10" s="25">
        <v>484.8</v>
      </c>
      <c r="G10" s="26">
        <f t="shared" si="0"/>
        <v>0</v>
      </c>
      <c r="H10" s="2"/>
      <c r="J10" s="27"/>
    </row>
    <row r="11" spans="1:12" x14ac:dyDescent="0.25">
      <c r="A11" s="20">
        <v>42280</v>
      </c>
      <c r="B11" s="65">
        <v>401</v>
      </c>
      <c r="C11" s="22" t="s">
        <v>387</v>
      </c>
      <c r="D11" s="23">
        <v>1600</v>
      </c>
      <c r="E11" s="24">
        <v>42280</v>
      </c>
      <c r="F11" s="25">
        <v>1600</v>
      </c>
      <c r="G11" s="26">
        <f t="shared" si="0"/>
        <v>0</v>
      </c>
      <c r="H11" s="2"/>
      <c r="J11" s="27"/>
    </row>
    <row r="12" spans="1:12" x14ac:dyDescent="0.25">
      <c r="A12" s="20">
        <v>42280</v>
      </c>
      <c r="B12" s="65">
        <v>402</v>
      </c>
      <c r="C12" s="22" t="s">
        <v>387</v>
      </c>
      <c r="D12" s="23">
        <v>1600</v>
      </c>
      <c r="E12" s="24">
        <v>42280</v>
      </c>
      <c r="F12" s="25">
        <v>1600</v>
      </c>
      <c r="G12" s="26">
        <f t="shared" si="0"/>
        <v>0</v>
      </c>
      <c r="H12" s="2"/>
      <c r="J12" s="27"/>
    </row>
    <row r="13" spans="1:12" x14ac:dyDescent="0.25">
      <c r="A13" s="20">
        <v>42280</v>
      </c>
      <c r="B13" s="65">
        <v>403</v>
      </c>
      <c r="C13" s="22" t="s">
        <v>336</v>
      </c>
      <c r="D13" s="23">
        <v>344.4</v>
      </c>
      <c r="E13" s="24">
        <v>42281</v>
      </c>
      <c r="F13" s="25">
        <v>344.4</v>
      </c>
      <c r="G13" s="26">
        <f t="shared" si="0"/>
        <v>0</v>
      </c>
      <c r="H13" s="2"/>
      <c r="J13" s="27"/>
    </row>
    <row r="14" spans="1:12" x14ac:dyDescent="0.25">
      <c r="A14" s="20">
        <v>42281</v>
      </c>
      <c r="B14" s="65">
        <v>404</v>
      </c>
      <c r="C14" s="134" t="s">
        <v>192</v>
      </c>
      <c r="D14" s="77">
        <v>4188.97</v>
      </c>
      <c r="E14" s="24">
        <v>42288</v>
      </c>
      <c r="F14" s="25">
        <v>4188.97</v>
      </c>
      <c r="G14" s="26">
        <f t="shared" si="0"/>
        <v>0</v>
      </c>
      <c r="H14" s="2"/>
      <c r="J14" s="27"/>
    </row>
    <row r="15" spans="1:12" x14ac:dyDescent="0.25">
      <c r="A15" s="20">
        <v>42281</v>
      </c>
      <c r="B15" s="65">
        <v>405</v>
      </c>
      <c r="C15" s="22" t="s">
        <v>437</v>
      </c>
      <c r="D15" s="23">
        <v>3936</v>
      </c>
      <c r="E15" s="24">
        <v>42295</v>
      </c>
      <c r="F15" s="25">
        <v>3936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42281</v>
      </c>
      <c r="B16" s="65" t="s">
        <v>428</v>
      </c>
      <c r="C16" s="130" t="s">
        <v>115</v>
      </c>
      <c r="D16" s="63">
        <v>0</v>
      </c>
      <c r="E16" s="24"/>
      <c r="F16" s="25"/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42281</v>
      </c>
      <c r="B17" s="65" t="s">
        <v>429</v>
      </c>
      <c r="C17" s="22" t="s">
        <v>427</v>
      </c>
      <c r="D17" s="23">
        <v>1481.55</v>
      </c>
      <c r="E17" s="24">
        <v>42281</v>
      </c>
      <c r="F17" s="25">
        <v>1481.55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42281</v>
      </c>
      <c r="B18" s="65" t="s">
        <v>430</v>
      </c>
      <c r="C18" s="22" t="s">
        <v>336</v>
      </c>
      <c r="D18" s="23">
        <v>283.5</v>
      </c>
      <c r="E18" s="24">
        <v>42282</v>
      </c>
      <c r="F18" s="25">
        <v>283.5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42281</v>
      </c>
      <c r="B19" s="65" t="s">
        <v>431</v>
      </c>
      <c r="C19" s="22" t="s">
        <v>14</v>
      </c>
      <c r="D19" s="23">
        <v>480</v>
      </c>
      <c r="E19" s="24">
        <v>42282</v>
      </c>
      <c r="F19" s="25">
        <v>480</v>
      </c>
      <c r="G19" s="26">
        <f t="shared" si="0"/>
        <v>0</v>
      </c>
      <c r="H19" s="2"/>
      <c r="J19" s="27"/>
    </row>
    <row r="20" spans="1:12" x14ac:dyDescent="0.25">
      <c r="A20" s="20">
        <v>42282</v>
      </c>
      <c r="B20" s="65">
        <v>410</v>
      </c>
      <c r="C20" s="22" t="s">
        <v>363</v>
      </c>
      <c r="D20" s="23">
        <v>1345.08</v>
      </c>
      <c r="E20" s="96" t="s">
        <v>433</v>
      </c>
      <c r="F20" s="25">
        <f>450+895.08</f>
        <v>1345.08</v>
      </c>
      <c r="G20" s="26">
        <f t="shared" si="0"/>
        <v>0</v>
      </c>
      <c r="H20" s="2"/>
      <c r="J20" s="27"/>
    </row>
    <row r="21" spans="1:12" x14ac:dyDescent="0.25">
      <c r="A21" s="20">
        <v>42282</v>
      </c>
      <c r="B21" s="65">
        <v>411</v>
      </c>
      <c r="C21" s="22" t="s">
        <v>386</v>
      </c>
      <c r="D21" s="23">
        <v>1440</v>
      </c>
      <c r="E21" s="24">
        <v>42282</v>
      </c>
      <c r="F21" s="25">
        <v>1440</v>
      </c>
      <c r="G21" s="26">
        <f t="shared" si="0"/>
        <v>0</v>
      </c>
      <c r="H21" s="2"/>
    </row>
    <row r="22" spans="1:12" x14ac:dyDescent="0.25">
      <c r="A22" s="20">
        <v>42282</v>
      </c>
      <c r="B22" s="65">
        <v>412</v>
      </c>
      <c r="C22" s="22" t="s">
        <v>319</v>
      </c>
      <c r="D22" s="23">
        <v>1837.87</v>
      </c>
      <c r="E22" s="24">
        <v>42285</v>
      </c>
      <c r="F22" s="25">
        <v>1837.87</v>
      </c>
      <c r="G22" s="26">
        <f t="shared" si="0"/>
        <v>0</v>
      </c>
      <c r="H22" s="2"/>
      <c r="J22" s="27"/>
    </row>
    <row r="23" spans="1:12" x14ac:dyDescent="0.25">
      <c r="A23" s="20">
        <v>42282</v>
      </c>
      <c r="B23" s="65">
        <v>413</v>
      </c>
      <c r="C23" s="22" t="s">
        <v>378</v>
      </c>
      <c r="D23" s="23">
        <v>4972.5</v>
      </c>
      <c r="E23" s="24">
        <v>42303</v>
      </c>
      <c r="F23" s="25">
        <v>4972.5</v>
      </c>
      <c r="G23" s="26">
        <f t="shared" si="0"/>
        <v>0</v>
      </c>
      <c r="H23" s="2"/>
      <c r="J23" s="27"/>
    </row>
    <row r="24" spans="1:12" x14ac:dyDescent="0.25">
      <c r="A24" s="20">
        <v>42282</v>
      </c>
      <c r="B24" s="65">
        <v>414</v>
      </c>
      <c r="C24" s="22" t="s">
        <v>336</v>
      </c>
      <c r="D24" s="23">
        <v>314.16000000000003</v>
      </c>
      <c r="E24" s="24">
        <v>42285</v>
      </c>
      <c r="F24" s="25">
        <v>314.16000000000003</v>
      </c>
      <c r="G24" s="26">
        <f t="shared" si="0"/>
        <v>0</v>
      </c>
      <c r="H24" s="2"/>
      <c r="J24" s="27"/>
    </row>
    <row r="25" spans="1:12" x14ac:dyDescent="0.25">
      <c r="A25" s="20">
        <v>42282</v>
      </c>
      <c r="B25" s="65">
        <v>415</v>
      </c>
      <c r="C25" s="22" t="s">
        <v>14</v>
      </c>
      <c r="D25" s="23">
        <v>400</v>
      </c>
      <c r="E25" s="24">
        <v>42284</v>
      </c>
      <c r="F25" s="25">
        <v>400</v>
      </c>
      <c r="G25" s="26">
        <f t="shared" si="0"/>
        <v>0</v>
      </c>
      <c r="H25" s="2"/>
      <c r="J25" s="27"/>
    </row>
    <row r="26" spans="1:12" x14ac:dyDescent="0.25">
      <c r="A26" s="20">
        <v>42283</v>
      </c>
      <c r="B26" s="65">
        <v>416</v>
      </c>
      <c r="C26" s="22" t="s">
        <v>425</v>
      </c>
      <c r="D26" s="23">
        <v>425.62</v>
      </c>
      <c r="E26" s="24">
        <v>42284</v>
      </c>
      <c r="F26" s="25">
        <v>425.62</v>
      </c>
      <c r="G26" s="26">
        <f t="shared" si="0"/>
        <v>0</v>
      </c>
      <c r="H26" s="2"/>
      <c r="J26" s="27"/>
    </row>
    <row r="27" spans="1:12" x14ac:dyDescent="0.25">
      <c r="A27" s="20">
        <v>42283</v>
      </c>
      <c r="B27" s="65">
        <v>417</v>
      </c>
      <c r="C27" s="22" t="s">
        <v>363</v>
      </c>
      <c r="D27" s="23">
        <v>2569.64</v>
      </c>
      <c r="E27" s="96" t="s">
        <v>435</v>
      </c>
      <c r="F27" s="25">
        <f>1000+1569.64</f>
        <v>2569.6400000000003</v>
      </c>
      <c r="G27" s="26">
        <f t="shared" si="0"/>
        <v>0</v>
      </c>
      <c r="J27" s="27"/>
    </row>
    <row r="28" spans="1:12" x14ac:dyDescent="0.25">
      <c r="A28" s="20">
        <v>42283</v>
      </c>
      <c r="B28" s="65">
        <v>418</v>
      </c>
      <c r="C28" s="135" t="s">
        <v>376</v>
      </c>
      <c r="D28" s="23">
        <v>2135.94</v>
      </c>
      <c r="E28" s="24">
        <v>42287</v>
      </c>
      <c r="F28" s="25">
        <v>2135.94</v>
      </c>
      <c r="G28" s="26">
        <f t="shared" si="0"/>
        <v>0</v>
      </c>
      <c r="H28" s="2"/>
      <c r="J28" s="27"/>
    </row>
    <row r="29" spans="1:12" x14ac:dyDescent="0.25">
      <c r="A29" s="20">
        <v>42284</v>
      </c>
      <c r="B29" s="65">
        <v>419</v>
      </c>
      <c r="C29" s="135" t="s">
        <v>376</v>
      </c>
      <c r="D29" s="23">
        <v>2984.2</v>
      </c>
      <c r="E29" s="24">
        <v>42292</v>
      </c>
      <c r="F29" s="25">
        <v>2984.2</v>
      </c>
      <c r="G29" s="26">
        <f t="shared" si="0"/>
        <v>0</v>
      </c>
      <c r="H29" s="2"/>
    </row>
    <row r="30" spans="1:12" x14ac:dyDescent="0.25">
      <c r="A30" s="20">
        <v>42284</v>
      </c>
      <c r="B30" s="65">
        <v>420</v>
      </c>
      <c r="C30" s="22" t="s">
        <v>70</v>
      </c>
      <c r="D30" s="23">
        <v>1644.79</v>
      </c>
      <c r="E30" s="24">
        <v>42286</v>
      </c>
      <c r="F30" s="25">
        <v>1644.79</v>
      </c>
      <c r="G30" s="26">
        <f t="shared" si="0"/>
        <v>0</v>
      </c>
      <c r="H30" s="2"/>
    </row>
    <row r="31" spans="1:12" x14ac:dyDescent="0.25">
      <c r="A31" s="20">
        <v>42284</v>
      </c>
      <c r="B31" s="65">
        <v>421</v>
      </c>
      <c r="C31" s="22" t="s">
        <v>425</v>
      </c>
      <c r="D31" s="23">
        <v>424.76</v>
      </c>
      <c r="E31" s="24">
        <v>42286</v>
      </c>
      <c r="F31" s="25">
        <v>424.76</v>
      </c>
      <c r="G31" s="26">
        <f t="shared" si="0"/>
        <v>0</v>
      </c>
      <c r="H31" s="2"/>
    </row>
    <row r="32" spans="1:12" x14ac:dyDescent="0.25">
      <c r="A32" s="20">
        <v>42284</v>
      </c>
      <c r="B32" s="65">
        <v>422</v>
      </c>
      <c r="C32" s="22" t="s">
        <v>14</v>
      </c>
      <c r="D32" s="23">
        <v>410</v>
      </c>
      <c r="E32" s="24">
        <v>42285</v>
      </c>
      <c r="F32" s="25">
        <v>410</v>
      </c>
      <c r="G32" s="26">
        <f t="shared" si="0"/>
        <v>0</v>
      </c>
      <c r="H32" s="2"/>
    </row>
    <row r="33" spans="1:8" customFormat="1" x14ac:dyDescent="0.25">
      <c r="A33" s="20">
        <v>42285</v>
      </c>
      <c r="B33" s="65">
        <v>423</v>
      </c>
      <c r="C33" s="22" t="s">
        <v>363</v>
      </c>
      <c r="D33" s="23">
        <v>3520.02</v>
      </c>
      <c r="E33" s="24">
        <v>42293</v>
      </c>
      <c r="F33" s="25">
        <v>3520.02</v>
      </c>
      <c r="G33" s="26">
        <f t="shared" si="0"/>
        <v>0</v>
      </c>
      <c r="H33" s="2"/>
    </row>
    <row r="34" spans="1:8" customFormat="1" x14ac:dyDescent="0.25">
      <c r="A34" s="20">
        <v>42285</v>
      </c>
      <c r="B34" s="65">
        <v>424</v>
      </c>
      <c r="C34" s="22" t="s">
        <v>70</v>
      </c>
      <c r="D34" s="23">
        <v>597.24</v>
      </c>
      <c r="E34" s="24">
        <v>42286</v>
      </c>
      <c r="F34" s="25">
        <v>597.24</v>
      </c>
      <c r="G34" s="26">
        <f t="shared" si="0"/>
        <v>0</v>
      </c>
      <c r="H34" s="2"/>
    </row>
    <row r="35" spans="1:8" customFormat="1" x14ac:dyDescent="0.25">
      <c r="A35" s="20">
        <v>42285</v>
      </c>
      <c r="B35" s="65">
        <v>425</v>
      </c>
      <c r="C35" s="22" t="s">
        <v>319</v>
      </c>
      <c r="D35" s="23">
        <v>4400</v>
      </c>
      <c r="E35" s="24">
        <v>42289</v>
      </c>
      <c r="F35" s="25">
        <v>4400</v>
      </c>
      <c r="G35" s="26">
        <f t="shared" si="0"/>
        <v>0</v>
      </c>
      <c r="H35" s="2"/>
    </row>
    <row r="36" spans="1:8" customFormat="1" x14ac:dyDescent="0.25">
      <c r="A36" s="20">
        <v>42285</v>
      </c>
      <c r="B36" s="65">
        <v>426</v>
      </c>
      <c r="C36" s="22" t="s">
        <v>336</v>
      </c>
      <c r="D36" s="23">
        <v>335.83</v>
      </c>
      <c r="E36" s="24">
        <v>42286</v>
      </c>
      <c r="F36" s="25">
        <v>335.83</v>
      </c>
      <c r="G36" s="26">
        <f t="shared" si="0"/>
        <v>0</v>
      </c>
      <c r="H36" s="2"/>
    </row>
    <row r="37" spans="1:8" customFormat="1" x14ac:dyDescent="0.25">
      <c r="A37" s="20">
        <v>42285</v>
      </c>
      <c r="B37" s="65">
        <v>427</v>
      </c>
      <c r="C37" s="22" t="s">
        <v>14</v>
      </c>
      <c r="D37" s="23">
        <v>410</v>
      </c>
      <c r="E37" s="24">
        <v>42287</v>
      </c>
      <c r="F37" s="25">
        <v>410</v>
      </c>
      <c r="G37" s="26">
        <f t="shared" si="0"/>
        <v>0</v>
      </c>
      <c r="H37" s="2"/>
    </row>
    <row r="38" spans="1:8" customFormat="1" x14ac:dyDescent="0.25">
      <c r="A38" s="20">
        <v>42286</v>
      </c>
      <c r="B38" s="65">
        <v>428</v>
      </c>
      <c r="C38" s="22" t="s">
        <v>425</v>
      </c>
      <c r="D38" s="23">
        <v>1025</v>
      </c>
      <c r="E38" s="24">
        <v>42287</v>
      </c>
      <c r="F38" s="25">
        <v>1025</v>
      </c>
      <c r="G38" s="26">
        <f t="shared" si="0"/>
        <v>0</v>
      </c>
      <c r="H38" s="2"/>
    </row>
    <row r="39" spans="1:8" customFormat="1" x14ac:dyDescent="0.25">
      <c r="A39" s="20">
        <v>42286</v>
      </c>
      <c r="B39" s="65">
        <v>429</v>
      </c>
      <c r="C39" s="22" t="s">
        <v>336</v>
      </c>
      <c r="D39" s="23">
        <v>367.4</v>
      </c>
      <c r="E39" s="24">
        <v>42287</v>
      </c>
      <c r="F39" s="25">
        <v>367.4</v>
      </c>
      <c r="G39" s="26">
        <f t="shared" si="0"/>
        <v>0</v>
      </c>
      <c r="H39" s="2"/>
    </row>
    <row r="40" spans="1:8" customFormat="1" x14ac:dyDescent="0.25">
      <c r="A40" s="20">
        <v>42286</v>
      </c>
      <c r="B40" s="65">
        <v>430</v>
      </c>
      <c r="C40" s="22" t="s">
        <v>378</v>
      </c>
      <c r="D40" s="23">
        <v>1815</v>
      </c>
      <c r="E40" s="24">
        <v>42303</v>
      </c>
      <c r="F40" s="25">
        <v>1815</v>
      </c>
      <c r="G40" s="26">
        <f t="shared" si="0"/>
        <v>0</v>
      </c>
      <c r="H40" s="57"/>
    </row>
    <row r="41" spans="1:8" customFormat="1" x14ac:dyDescent="0.25">
      <c r="A41" s="20">
        <v>42286</v>
      </c>
      <c r="B41" s="65">
        <v>431</v>
      </c>
      <c r="C41" s="22" t="s">
        <v>70</v>
      </c>
      <c r="D41" s="23">
        <v>1984.18</v>
      </c>
      <c r="E41" s="24">
        <v>42290</v>
      </c>
      <c r="F41" s="25">
        <v>1984.18</v>
      </c>
      <c r="G41" s="26">
        <f t="shared" si="0"/>
        <v>0</v>
      </c>
      <c r="H41" s="2"/>
    </row>
    <row r="42" spans="1:8" customFormat="1" x14ac:dyDescent="0.25">
      <c r="A42" s="20">
        <v>42287</v>
      </c>
      <c r="B42" s="65">
        <v>432</v>
      </c>
      <c r="C42" s="22" t="s">
        <v>425</v>
      </c>
      <c r="D42" s="23">
        <v>902</v>
      </c>
      <c r="E42" s="24">
        <v>42290</v>
      </c>
      <c r="F42" s="25">
        <v>902</v>
      </c>
      <c r="G42" s="26">
        <f t="shared" si="0"/>
        <v>0</v>
      </c>
      <c r="H42" s="2"/>
    </row>
    <row r="43" spans="1:8" customFormat="1" ht="30" x14ac:dyDescent="0.25">
      <c r="A43" s="20">
        <v>42287</v>
      </c>
      <c r="B43" s="65">
        <v>433</v>
      </c>
      <c r="C43" s="31" t="s">
        <v>363</v>
      </c>
      <c r="D43" s="51">
        <v>2741.56</v>
      </c>
      <c r="E43" s="52" t="s">
        <v>439</v>
      </c>
      <c r="F43" s="53">
        <f>1100+1641.56</f>
        <v>2741.56</v>
      </c>
      <c r="G43" s="26">
        <f t="shared" si="0"/>
        <v>0</v>
      </c>
      <c r="H43" s="2"/>
    </row>
    <row r="44" spans="1:8" customFormat="1" x14ac:dyDescent="0.25">
      <c r="A44" s="20">
        <v>42287</v>
      </c>
      <c r="B44" s="65">
        <v>434</v>
      </c>
      <c r="C44" s="31" t="s">
        <v>336</v>
      </c>
      <c r="D44" s="51">
        <v>280.72000000000003</v>
      </c>
      <c r="E44" s="52">
        <v>42288</v>
      </c>
      <c r="F44" s="53">
        <v>280.72000000000003</v>
      </c>
      <c r="G44" s="26">
        <f t="shared" si="0"/>
        <v>0</v>
      </c>
      <c r="H44" s="2"/>
    </row>
    <row r="45" spans="1:8" customFormat="1" ht="30" x14ac:dyDescent="0.25">
      <c r="A45" s="20">
        <v>42287</v>
      </c>
      <c r="B45" s="65">
        <v>435</v>
      </c>
      <c r="C45" s="31" t="s">
        <v>376</v>
      </c>
      <c r="D45" s="51">
        <v>2786.4</v>
      </c>
      <c r="E45" s="52">
        <v>42293</v>
      </c>
      <c r="F45" s="53">
        <v>2786.4</v>
      </c>
      <c r="G45" s="26">
        <f t="shared" si="0"/>
        <v>0</v>
      </c>
      <c r="H45" s="2"/>
    </row>
    <row r="46" spans="1:8" customFormat="1" x14ac:dyDescent="0.25">
      <c r="A46" s="20">
        <v>42287</v>
      </c>
      <c r="B46" s="65">
        <v>436</v>
      </c>
      <c r="C46" s="31" t="s">
        <v>14</v>
      </c>
      <c r="D46" s="51">
        <v>492</v>
      </c>
      <c r="E46" s="52">
        <v>42288</v>
      </c>
      <c r="F46" s="53">
        <v>492</v>
      </c>
      <c r="G46" s="26">
        <f t="shared" si="0"/>
        <v>0</v>
      </c>
      <c r="H46" s="2"/>
    </row>
    <row r="47" spans="1:8" customFormat="1" x14ac:dyDescent="0.25">
      <c r="A47" s="20">
        <v>42288</v>
      </c>
      <c r="B47" s="65">
        <v>437</v>
      </c>
      <c r="C47" s="31" t="s">
        <v>192</v>
      </c>
      <c r="D47" s="51">
        <v>5107.1000000000004</v>
      </c>
      <c r="E47" s="52">
        <v>42295</v>
      </c>
      <c r="F47" s="53">
        <v>5107.1000000000004</v>
      </c>
      <c r="G47" s="26">
        <f t="shared" si="0"/>
        <v>0</v>
      </c>
      <c r="H47" s="2"/>
    </row>
    <row r="48" spans="1:8" customFormat="1" x14ac:dyDescent="0.25">
      <c r="A48" s="20">
        <v>42288</v>
      </c>
      <c r="B48" s="65">
        <v>438</v>
      </c>
      <c r="C48" s="31" t="s">
        <v>336</v>
      </c>
      <c r="D48" s="51">
        <v>311.52</v>
      </c>
      <c r="E48" s="106">
        <v>42293</v>
      </c>
      <c r="F48" s="53">
        <v>311.52</v>
      </c>
      <c r="G48" s="26">
        <f t="shared" si="0"/>
        <v>0</v>
      </c>
      <c r="H48" s="2"/>
    </row>
    <row r="49" spans="1:15" x14ac:dyDescent="0.25">
      <c r="A49" s="20">
        <v>42288</v>
      </c>
      <c r="B49" s="65">
        <v>439</v>
      </c>
      <c r="C49" s="31" t="s">
        <v>436</v>
      </c>
      <c r="D49" s="51">
        <v>410</v>
      </c>
      <c r="E49" s="52">
        <v>42290</v>
      </c>
      <c r="F49" s="53">
        <v>410</v>
      </c>
      <c r="G49" s="26">
        <f t="shared" si="0"/>
        <v>0</v>
      </c>
      <c r="H49" s="2"/>
    </row>
    <row r="50" spans="1:15" x14ac:dyDescent="0.25">
      <c r="A50" s="20">
        <v>42289</v>
      </c>
      <c r="B50" s="65">
        <v>440</v>
      </c>
      <c r="C50" s="31" t="s">
        <v>425</v>
      </c>
      <c r="D50" s="51">
        <v>682.56</v>
      </c>
      <c r="E50" s="52">
        <v>42291</v>
      </c>
      <c r="F50" s="53">
        <v>682.56</v>
      </c>
      <c r="G50" s="26">
        <f t="shared" si="0"/>
        <v>0</v>
      </c>
      <c r="H50" s="2"/>
    </row>
    <row r="51" spans="1:15" x14ac:dyDescent="0.25">
      <c r="A51" s="20">
        <v>42289</v>
      </c>
      <c r="B51" s="65">
        <v>441</v>
      </c>
      <c r="C51" s="31" t="s">
        <v>319</v>
      </c>
      <c r="D51" s="51">
        <v>1771.84</v>
      </c>
      <c r="E51" s="52">
        <v>42292</v>
      </c>
      <c r="F51" s="53">
        <v>1771.84</v>
      </c>
      <c r="G51" s="26">
        <f t="shared" si="0"/>
        <v>0</v>
      </c>
      <c r="H51" s="2"/>
    </row>
    <row r="52" spans="1:15" x14ac:dyDescent="0.25">
      <c r="A52" s="20">
        <v>42289</v>
      </c>
      <c r="B52" s="65">
        <v>442</v>
      </c>
      <c r="C52" s="31" t="s">
        <v>386</v>
      </c>
      <c r="D52" s="51">
        <v>635.5</v>
      </c>
      <c r="E52" s="52">
        <v>42289</v>
      </c>
      <c r="F52" s="53">
        <v>635.5</v>
      </c>
      <c r="G52" s="26">
        <f t="shared" si="0"/>
        <v>0</v>
      </c>
      <c r="H52" s="2"/>
    </row>
    <row r="53" spans="1:15" x14ac:dyDescent="0.25">
      <c r="A53" s="20">
        <v>42289</v>
      </c>
      <c r="B53" s="65">
        <v>443</v>
      </c>
      <c r="C53" s="31" t="s">
        <v>378</v>
      </c>
      <c r="D53" s="51">
        <v>2068.75</v>
      </c>
      <c r="E53" s="52">
        <v>42303</v>
      </c>
      <c r="F53" s="53">
        <v>2068.75</v>
      </c>
      <c r="G53" s="26">
        <f t="shared" si="0"/>
        <v>0</v>
      </c>
      <c r="H53" s="2"/>
    </row>
    <row r="54" spans="1:15" x14ac:dyDescent="0.25">
      <c r="A54" s="20">
        <v>42290</v>
      </c>
      <c r="B54" s="65">
        <v>444</v>
      </c>
      <c r="C54" s="31" t="s">
        <v>425</v>
      </c>
      <c r="D54" s="51">
        <v>460.82</v>
      </c>
      <c r="E54" s="52">
        <v>42292</v>
      </c>
      <c r="F54" s="53">
        <v>460.82</v>
      </c>
      <c r="G54" s="26">
        <f t="shared" si="0"/>
        <v>0</v>
      </c>
      <c r="H54" s="2"/>
    </row>
    <row r="55" spans="1:15" x14ac:dyDescent="0.25">
      <c r="A55" s="20">
        <v>42290</v>
      </c>
      <c r="B55" s="65">
        <v>445</v>
      </c>
      <c r="C55" s="31" t="s">
        <v>14</v>
      </c>
      <c r="D55" s="51">
        <v>430</v>
      </c>
      <c r="E55" s="52">
        <v>42293</v>
      </c>
      <c r="F55" s="53">
        <v>430</v>
      </c>
      <c r="G55" s="26">
        <f t="shared" si="0"/>
        <v>0</v>
      </c>
      <c r="H55" s="2"/>
    </row>
    <row r="56" spans="1:15" x14ac:dyDescent="0.25">
      <c r="A56" s="20">
        <v>42290</v>
      </c>
      <c r="B56" s="65">
        <v>446</v>
      </c>
      <c r="C56" s="31" t="s">
        <v>387</v>
      </c>
      <c r="D56" s="51">
        <v>1260.8399999999999</v>
      </c>
      <c r="E56" s="52">
        <v>42290</v>
      </c>
      <c r="F56" s="53">
        <v>1260.8399999999999</v>
      </c>
      <c r="G56" s="26">
        <f t="shared" si="0"/>
        <v>0</v>
      </c>
      <c r="H56" s="2"/>
    </row>
    <row r="57" spans="1:15" x14ac:dyDescent="0.25">
      <c r="A57" s="20">
        <v>42291</v>
      </c>
      <c r="B57" s="65">
        <v>447</v>
      </c>
      <c r="C57" s="31" t="s">
        <v>425</v>
      </c>
      <c r="D57" s="51">
        <v>517.04</v>
      </c>
      <c r="E57" s="52">
        <v>42293</v>
      </c>
      <c r="F57" s="53">
        <v>517.04</v>
      </c>
      <c r="G57" s="26">
        <f t="shared" si="0"/>
        <v>0</v>
      </c>
      <c r="H57" s="2"/>
    </row>
    <row r="58" spans="1:15" x14ac:dyDescent="0.25">
      <c r="A58" s="20">
        <v>42291</v>
      </c>
      <c r="B58" s="65">
        <v>448</v>
      </c>
      <c r="C58" s="104" t="s">
        <v>115</v>
      </c>
      <c r="D58" s="105">
        <v>0</v>
      </c>
      <c r="E58" s="52"/>
      <c r="F58" s="53"/>
      <c r="G58" s="26">
        <f t="shared" si="0"/>
        <v>0</v>
      </c>
      <c r="H58" s="2"/>
    </row>
    <row r="59" spans="1:15" ht="30" x14ac:dyDescent="0.25">
      <c r="A59" s="20">
        <v>42291</v>
      </c>
      <c r="B59" s="65">
        <v>449</v>
      </c>
      <c r="C59" s="31" t="s">
        <v>376</v>
      </c>
      <c r="D59" s="51">
        <v>3218.3</v>
      </c>
      <c r="E59" s="52">
        <v>42296</v>
      </c>
      <c r="F59" s="53">
        <v>3218.3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42291</v>
      </c>
      <c r="B60" s="65">
        <v>450</v>
      </c>
      <c r="C60" s="31" t="s">
        <v>438</v>
      </c>
      <c r="D60" s="51">
        <v>3212</v>
      </c>
      <c r="E60" s="97">
        <v>42291</v>
      </c>
      <c r="F60" s="53">
        <v>3212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42292</v>
      </c>
      <c r="B61" s="65">
        <v>451</v>
      </c>
      <c r="C61" s="31" t="s">
        <v>425</v>
      </c>
      <c r="D61" s="51">
        <v>842.58</v>
      </c>
      <c r="E61" s="52">
        <v>42294</v>
      </c>
      <c r="F61" s="53">
        <v>842.58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42292</v>
      </c>
      <c r="B62" s="65">
        <v>452</v>
      </c>
      <c r="C62" s="31" t="s">
        <v>319</v>
      </c>
      <c r="D62" s="51">
        <v>3722.9</v>
      </c>
      <c r="E62" s="52">
        <v>42296</v>
      </c>
      <c r="F62" s="53">
        <v>3722.9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5.5" x14ac:dyDescent="0.25">
      <c r="A63" s="20">
        <v>42293</v>
      </c>
      <c r="B63" s="65">
        <v>453</v>
      </c>
      <c r="C63" s="31" t="s">
        <v>363</v>
      </c>
      <c r="D63" s="51">
        <v>1897.6</v>
      </c>
      <c r="E63" s="106" t="s">
        <v>442</v>
      </c>
      <c r="F63" s="53">
        <f>750+1147.6</f>
        <v>1897.6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42293</v>
      </c>
      <c r="B64" s="65">
        <v>454</v>
      </c>
      <c r="C64" s="31" t="s">
        <v>425</v>
      </c>
      <c r="D64" s="51">
        <v>516.42999999999995</v>
      </c>
      <c r="E64" s="52">
        <v>42298</v>
      </c>
      <c r="F64" s="53">
        <v>516.42999999999995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ht="30" x14ac:dyDescent="0.25">
      <c r="A65" s="20">
        <v>42293</v>
      </c>
      <c r="B65" s="65">
        <v>455</v>
      </c>
      <c r="C65" s="31" t="s">
        <v>376</v>
      </c>
      <c r="D65" s="51">
        <v>2623</v>
      </c>
      <c r="E65" s="52">
        <v>42303</v>
      </c>
      <c r="F65" s="53">
        <v>2623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42293</v>
      </c>
      <c r="B66" s="65">
        <v>456</v>
      </c>
      <c r="C66" s="31" t="s">
        <v>386</v>
      </c>
      <c r="D66" s="51">
        <v>2314.62</v>
      </c>
      <c r="E66" s="52">
        <v>42293</v>
      </c>
      <c r="F66" s="53">
        <v>2314.62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42293</v>
      </c>
      <c r="B67" s="65">
        <v>457</v>
      </c>
      <c r="C67" s="31" t="s">
        <v>336</v>
      </c>
      <c r="D67" s="51">
        <v>355.95</v>
      </c>
      <c r="E67" s="52">
        <v>42294</v>
      </c>
      <c r="F67" s="53">
        <v>355.95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42293</v>
      </c>
      <c r="B68" s="65">
        <v>458</v>
      </c>
      <c r="C68" s="31" t="s">
        <v>14</v>
      </c>
      <c r="D68" s="51">
        <v>694.94</v>
      </c>
      <c r="E68" s="52">
        <v>42294</v>
      </c>
      <c r="F68" s="53">
        <v>694.94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42294</v>
      </c>
      <c r="B69" s="65">
        <v>459</v>
      </c>
      <c r="C69" s="31" t="s">
        <v>425</v>
      </c>
      <c r="D69" s="51">
        <v>618.14</v>
      </c>
      <c r="E69" s="52">
        <v>42299</v>
      </c>
      <c r="F69" s="53">
        <v>618.14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42294</v>
      </c>
      <c r="B70" s="65">
        <v>460</v>
      </c>
      <c r="C70" s="31" t="s">
        <v>336</v>
      </c>
      <c r="D70" s="51">
        <v>364.05</v>
      </c>
      <c r="E70" s="52">
        <v>42296</v>
      </c>
      <c r="F70" s="53">
        <v>364.05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42294</v>
      </c>
      <c r="B71" s="65">
        <v>461</v>
      </c>
      <c r="C71" s="31" t="s">
        <v>387</v>
      </c>
      <c r="D71" s="51">
        <v>3150</v>
      </c>
      <c r="E71" s="52">
        <v>42294</v>
      </c>
      <c r="F71" s="53">
        <v>3150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42294</v>
      </c>
      <c r="B72" s="65">
        <v>462</v>
      </c>
      <c r="C72" s="31" t="s">
        <v>14</v>
      </c>
      <c r="D72" s="51">
        <v>645</v>
      </c>
      <c r="E72" s="60">
        <v>42323</v>
      </c>
      <c r="F72" s="61">
        <v>645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42295</v>
      </c>
      <c r="B73" s="65">
        <v>463</v>
      </c>
      <c r="C73" s="136" t="s">
        <v>192</v>
      </c>
      <c r="D73" s="76">
        <v>4736.99</v>
      </c>
      <c r="E73" s="52">
        <v>42302</v>
      </c>
      <c r="F73" s="53">
        <v>4736.99</v>
      </c>
      <c r="G73" s="26">
        <f t="shared" si="0"/>
        <v>0</v>
      </c>
      <c r="H73" s="2"/>
      <c r="I73" s="57" t="s">
        <v>440</v>
      </c>
      <c r="J73" s="82"/>
      <c r="K73" s="86"/>
      <c r="L73" s="84"/>
      <c r="M73" s="85"/>
      <c r="N73" s="52"/>
      <c r="O73" s="53"/>
    </row>
    <row r="74" spans="1:15" x14ac:dyDescent="0.25">
      <c r="A74" s="20">
        <v>42295</v>
      </c>
      <c r="B74" s="65">
        <v>464</v>
      </c>
      <c r="C74" s="31" t="s">
        <v>378</v>
      </c>
      <c r="D74" s="51">
        <v>8401.7999999999993</v>
      </c>
      <c r="E74" s="52">
        <v>42303</v>
      </c>
      <c r="F74" s="53">
        <v>8401.7999999999993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42296</v>
      </c>
      <c r="B75" s="65">
        <v>465</v>
      </c>
      <c r="C75" s="104" t="s">
        <v>115</v>
      </c>
      <c r="D75" s="105">
        <v>0</v>
      </c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ht="25.5" x14ac:dyDescent="0.25">
      <c r="A76" s="20">
        <v>42296</v>
      </c>
      <c r="B76" s="65">
        <v>466</v>
      </c>
      <c r="C76" s="31" t="s">
        <v>363</v>
      </c>
      <c r="D76" s="51">
        <v>1558.54</v>
      </c>
      <c r="E76" s="106" t="s">
        <v>443</v>
      </c>
      <c r="F76" s="53">
        <f>600+958.54</f>
        <v>1558.54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42296</v>
      </c>
      <c r="B77" s="65">
        <v>467</v>
      </c>
      <c r="C77" s="98" t="s">
        <v>376</v>
      </c>
      <c r="D77" s="51">
        <v>1398.72</v>
      </c>
      <c r="E77" s="52">
        <v>42300</v>
      </c>
      <c r="F77" s="53">
        <v>1398.72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42296</v>
      </c>
      <c r="B78" s="65">
        <v>468</v>
      </c>
      <c r="C78" s="31" t="s">
        <v>319</v>
      </c>
      <c r="D78" s="51">
        <v>2274.1799999999998</v>
      </c>
      <c r="E78" s="52">
        <v>42299</v>
      </c>
      <c r="F78" s="53">
        <v>2274.1799999999998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42296</v>
      </c>
      <c r="B79" s="65">
        <v>469</v>
      </c>
      <c r="C79" s="31" t="s">
        <v>437</v>
      </c>
      <c r="D79" s="51">
        <v>4070.5</v>
      </c>
      <c r="E79" s="52">
        <v>42308</v>
      </c>
      <c r="F79" s="53">
        <v>4070.5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42296</v>
      </c>
      <c r="B80" s="65">
        <v>470</v>
      </c>
      <c r="C80" s="31" t="s">
        <v>336</v>
      </c>
      <c r="D80" s="51">
        <v>400.2</v>
      </c>
      <c r="E80" s="52">
        <v>42298</v>
      </c>
      <c r="F80" s="53">
        <v>400.2</v>
      </c>
      <c r="G80" s="26">
        <f t="shared" si="0"/>
        <v>0</v>
      </c>
      <c r="H80" s="2"/>
    </row>
    <row r="81" spans="1:8" customFormat="1" x14ac:dyDescent="0.25">
      <c r="A81" s="20">
        <v>42297</v>
      </c>
      <c r="B81" s="65">
        <v>471</v>
      </c>
      <c r="C81" s="31" t="s">
        <v>441</v>
      </c>
      <c r="D81" s="51">
        <v>113.82</v>
      </c>
      <c r="E81" s="52">
        <v>42297</v>
      </c>
      <c r="F81" s="53">
        <v>113.82</v>
      </c>
      <c r="G81" s="26">
        <f t="shared" si="0"/>
        <v>0</v>
      </c>
      <c r="H81" s="2"/>
    </row>
    <row r="82" spans="1:8" customFormat="1" ht="30" x14ac:dyDescent="0.25">
      <c r="A82" s="20">
        <v>42298</v>
      </c>
      <c r="B82" s="65">
        <v>472</v>
      </c>
      <c r="C82" s="31" t="s">
        <v>363</v>
      </c>
      <c r="D82" s="51">
        <v>1470.77</v>
      </c>
      <c r="E82" s="52" t="s">
        <v>445</v>
      </c>
      <c r="F82" s="53">
        <f>1000+470.77</f>
        <v>1470.77</v>
      </c>
      <c r="G82" s="26">
        <f t="shared" si="0"/>
        <v>0</v>
      </c>
      <c r="H82" s="2"/>
    </row>
    <row r="83" spans="1:8" customFormat="1" x14ac:dyDescent="0.25">
      <c r="A83" s="20">
        <v>42298</v>
      </c>
      <c r="B83" s="65">
        <v>473</v>
      </c>
      <c r="C83" s="104" t="s">
        <v>115</v>
      </c>
      <c r="D83" s="105">
        <v>0</v>
      </c>
      <c r="E83" s="97"/>
      <c r="F83" s="53"/>
      <c r="G83" s="26">
        <f t="shared" si="0"/>
        <v>0</v>
      </c>
      <c r="H83" s="2"/>
    </row>
    <row r="84" spans="1:8" customFormat="1" x14ac:dyDescent="0.25">
      <c r="A84" s="20">
        <v>42298</v>
      </c>
      <c r="B84" s="65">
        <v>474</v>
      </c>
      <c r="C84" s="31" t="s">
        <v>425</v>
      </c>
      <c r="D84" s="51">
        <v>608.20000000000005</v>
      </c>
      <c r="E84" s="52">
        <v>42299</v>
      </c>
      <c r="F84" s="53">
        <v>608.20000000000005</v>
      </c>
      <c r="G84" s="26">
        <f t="shared" si="0"/>
        <v>0</v>
      </c>
      <c r="H84" s="2"/>
    </row>
    <row r="85" spans="1:8" customFormat="1" x14ac:dyDescent="0.25">
      <c r="A85" s="20">
        <v>42298</v>
      </c>
      <c r="B85" s="65">
        <v>475</v>
      </c>
      <c r="C85" s="31" t="s">
        <v>336</v>
      </c>
      <c r="D85" s="51">
        <v>376.28</v>
      </c>
      <c r="E85" s="52">
        <v>42300</v>
      </c>
      <c r="F85" s="53">
        <v>376.28</v>
      </c>
      <c r="G85" s="26">
        <f t="shared" si="0"/>
        <v>0</v>
      </c>
      <c r="H85" s="2"/>
    </row>
    <row r="86" spans="1:8" customFormat="1" x14ac:dyDescent="0.25">
      <c r="A86" s="20">
        <v>42299</v>
      </c>
      <c r="B86" s="65">
        <v>476</v>
      </c>
      <c r="C86" s="31" t="s">
        <v>425</v>
      </c>
      <c r="D86" s="51">
        <v>647.15</v>
      </c>
      <c r="E86" s="52">
        <v>42300</v>
      </c>
      <c r="F86" s="53">
        <v>647.15</v>
      </c>
      <c r="G86" s="26">
        <f t="shared" si="0"/>
        <v>0</v>
      </c>
      <c r="H86" s="2"/>
    </row>
    <row r="87" spans="1:8" customFormat="1" x14ac:dyDescent="0.25">
      <c r="A87" s="20">
        <v>42299</v>
      </c>
      <c r="B87" s="65">
        <v>477</v>
      </c>
      <c r="C87" s="31" t="s">
        <v>70</v>
      </c>
      <c r="D87" s="51">
        <v>1489.943</v>
      </c>
      <c r="E87" s="52">
        <v>42301</v>
      </c>
      <c r="F87" s="53">
        <v>1489.94</v>
      </c>
      <c r="G87" s="26">
        <f t="shared" si="0"/>
        <v>2.9999999999290594E-3</v>
      </c>
      <c r="H87" s="2"/>
    </row>
    <row r="88" spans="1:8" customFormat="1" x14ac:dyDescent="0.25">
      <c r="A88" s="20">
        <v>42299</v>
      </c>
      <c r="B88" s="65">
        <v>478</v>
      </c>
      <c r="C88" s="31" t="s">
        <v>319</v>
      </c>
      <c r="D88" s="51">
        <v>5134.5600000000004</v>
      </c>
      <c r="E88" s="52">
        <v>42303</v>
      </c>
      <c r="F88" s="53">
        <v>5134.5600000000004</v>
      </c>
      <c r="G88" s="26">
        <f t="shared" si="0"/>
        <v>0</v>
      </c>
      <c r="H88" s="2"/>
    </row>
    <row r="89" spans="1:8" customFormat="1" x14ac:dyDescent="0.25">
      <c r="A89" s="20">
        <v>42299</v>
      </c>
      <c r="B89" s="65">
        <v>479</v>
      </c>
      <c r="C89" s="31" t="s">
        <v>378</v>
      </c>
      <c r="D89" s="51">
        <v>4140</v>
      </c>
      <c r="E89" s="52">
        <v>42303</v>
      </c>
      <c r="F89" s="53">
        <v>4140</v>
      </c>
      <c r="G89" s="26">
        <f t="shared" si="0"/>
        <v>0</v>
      </c>
      <c r="H89" s="2"/>
    </row>
    <row r="90" spans="1:8" customFormat="1" ht="30" x14ac:dyDescent="0.25">
      <c r="A90" s="20">
        <v>42300</v>
      </c>
      <c r="B90" s="65">
        <v>480</v>
      </c>
      <c r="C90" s="31" t="s">
        <v>363</v>
      </c>
      <c r="D90" s="51">
        <v>3191.67</v>
      </c>
      <c r="E90" s="52" t="s">
        <v>447</v>
      </c>
      <c r="F90" s="53">
        <f>1000+2191.67</f>
        <v>3191.67</v>
      </c>
      <c r="G90" s="26">
        <f t="shared" si="0"/>
        <v>0</v>
      </c>
      <c r="H90" s="2"/>
    </row>
    <row r="91" spans="1:8" customFormat="1" ht="30" x14ac:dyDescent="0.25">
      <c r="A91" s="20">
        <v>42300</v>
      </c>
      <c r="B91" s="65">
        <v>481</v>
      </c>
      <c r="C91" s="31" t="s">
        <v>376</v>
      </c>
      <c r="D91" s="51">
        <v>3035.8</v>
      </c>
      <c r="E91" s="60" t="s">
        <v>451</v>
      </c>
      <c r="F91" s="61">
        <f>595+2440.8</f>
        <v>3035.8</v>
      </c>
      <c r="G91" s="26">
        <f t="shared" si="0"/>
        <v>0</v>
      </c>
      <c r="H91" s="2"/>
    </row>
    <row r="92" spans="1:8" customFormat="1" x14ac:dyDescent="0.25">
      <c r="A92" s="20">
        <v>42300</v>
      </c>
      <c r="B92" s="65">
        <v>482</v>
      </c>
      <c r="C92" s="31" t="s">
        <v>425</v>
      </c>
      <c r="D92" s="51">
        <v>504.08</v>
      </c>
      <c r="E92" s="52">
        <v>42301</v>
      </c>
      <c r="F92" s="53">
        <v>504.08</v>
      </c>
      <c r="G92" s="26">
        <f t="shared" si="0"/>
        <v>0</v>
      </c>
      <c r="H92" s="2"/>
    </row>
    <row r="93" spans="1:8" customFormat="1" x14ac:dyDescent="0.25">
      <c r="A93" s="20">
        <v>42300</v>
      </c>
      <c r="B93" s="65">
        <v>483</v>
      </c>
      <c r="C93" s="104" t="s">
        <v>115</v>
      </c>
      <c r="D93" s="105">
        <v>0</v>
      </c>
      <c r="E93" s="52"/>
      <c r="F93" s="53"/>
      <c r="G93" s="26">
        <f t="shared" si="0"/>
        <v>0</v>
      </c>
      <c r="H93" s="2"/>
    </row>
    <row r="94" spans="1:8" customFormat="1" x14ac:dyDescent="0.25">
      <c r="A94" s="20">
        <v>42300</v>
      </c>
      <c r="B94" s="65">
        <v>484</v>
      </c>
      <c r="C94" s="31" t="s">
        <v>336</v>
      </c>
      <c r="D94" s="51">
        <v>401.58</v>
      </c>
      <c r="E94" s="52">
        <v>42301</v>
      </c>
      <c r="F94" s="53">
        <v>401.58</v>
      </c>
      <c r="G94" s="26">
        <f t="shared" si="0"/>
        <v>0</v>
      </c>
      <c r="H94" s="2"/>
    </row>
    <row r="95" spans="1:8" customFormat="1" x14ac:dyDescent="0.25">
      <c r="A95" s="20">
        <v>42301</v>
      </c>
      <c r="B95" s="65">
        <v>485</v>
      </c>
      <c r="C95" s="31" t="s">
        <v>425</v>
      </c>
      <c r="D95" s="51">
        <v>225.75</v>
      </c>
      <c r="E95" s="52">
        <v>42304</v>
      </c>
      <c r="F95" s="53">
        <v>225.75</v>
      </c>
      <c r="G95" s="26">
        <f t="shared" si="0"/>
        <v>0</v>
      </c>
      <c r="H95" s="2"/>
    </row>
    <row r="96" spans="1:8" customFormat="1" x14ac:dyDescent="0.25">
      <c r="A96" s="20">
        <v>42301</v>
      </c>
      <c r="B96" s="65">
        <v>486</v>
      </c>
      <c r="C96" s="31" t="s">
        <v>336</v>
      </c>
      <c r="D96" s="51">
        <v>417.68</v>
      </c>
      <c r="E96" s="52">
        <v>42305</v>
      </c>
      <c r="F96" s="53">
        <v>417.68</v>
      </c>
      <c r="G96" s="26">
        <f t="shared" si="0"/>
        <v>0</v>
      </c>
      <c r="H96" s="2"/>
    </row>
    <row r="97" spans="1:9" x14ac:dyDescent="0.25">
      <c r="A97" s="20">
        <v>42301</v>
      </c>
      <c r="B97" s="65">
        <v>487</v>
      </c>
      <c r="C97" s="31" t="s">
        <v>444</v>
      </c>
      <c r="D97" s="51">
        <v>5495.94</v>
      </c>
      <c r="E97" s="52">
        <v>42302</v>
      </c>
      <c r="F97" s="53">
        <v>5495.94</v>
      </c>
      <c r="G97" s="26">
        <f t="shared" si="0"/>
        <v>0</v>
      </c>
      <c r="H97" s="2"/>
      <c r="I97"/>
    </row>
    <row r="98" spans="1:9" x14ac:dyDescent="0.25">
      <c r="A98" s="20">
        <v>42303</v>
      </c>
      <c r="B98" s="65">
        <v>488</v>
      </c>
      <c r="C98" s="104" t="s">
        <v>115</v>
      </c>
      <c r="D98" s="105">
        <v>0</v>
      </c>
      <c r="E98" s="52"/>
      <c r="F98" s="53"/>
      <c r="G98" s="26">
        <f t="shared" si="0"/>
        <v>0</v>
      </c>
      <c r="H98" s="2"/>
      <c r="I98"/>
    </row>
    <row r="99" spans="1:9" x14ac:dyDescent="0.25">
      <c r="A99" s="20">
        <v>42303</v>
      </c>
      <c r="B99" s="65">
        <v>489</v>
      </c>
      <c r="C99" s="104" t="s">
        <v>115</v>
      </c>
      <c r="D99" s="105">
        <v>0</v>
      </c>
      <c r="E99" s="52"/>
      <c r="F99" s="53"/>
      <c r="G99" s="26">
        <f t="shared" si="0"/>
        <v>0</v>
      </c>
      <c r="I99" s="102"/>
    </row>
    <row r="100" spans="1:9" x14ac:dyDescent="0.25">
      <c r="A100" s="20">
        <v>42303</v>
      </c>
      <c r="B100" s="65">
        <v>490</v>
      </c>
      <c r="C100" s="31" t="s">
        <v>192</v>
      </c>
      <c r="D100" s="51">
        <v>5898.43</v>
      </c>
      <c r="E100" s="60">
        <v>42309</v>
      </c>
      <c r="F100" s="61">
        <v>5898.43</v>
      </c>
      <c r="G100" s="26">
        <f t="shared" si="0"/>
        <v>0</v>
      </c>
      <c r="H100" s="2"/>
      <c r="I100"/>
    </row>
    <row r="101" spans="1:9" ht="30" x14ac:dyDescent="0.25">
      <c r="A101" s="20">
        <v>42303</v>
      </c>
      <c r="B101" s="65">
        <v>491</v>
      </c>
      <c r="C101" s="31" t="s">
        <v>376</v>
      </c>
      <c r="D101" s="51">
        <v>5231.37</v>
      </c>
      <c r="E101" s="60" t="s">
        <v>452</v>
      </c>
      <c r="F101" s="61">
        <f>3000+2231.37</f>
        <v>5231.37</v>
      </c>
      <c r="G101" s="26">
        <f t="shared" si="0"/>
        <v>0</v>
      </c>
      <c r="H101" s="2"/>
      <c r="I101"/>
    </row>
    <row r="102" spans="1:9" x14ac:dyDescent="0.25">
      <c r="A102" s="20">
        <v>42303</v>
      </c>
      <c r="B102" s="65">
        <v>492</v>
      </c>
      <c r="C102" s="31" t="s">
        <v>444</v>
      </c>
      <c r="D102" s="51">
        <v>932.26</v>
      </c>
      <c r="E102" s="52">
        <v>42303</v>
      </c>
      <c r="F102" s="53">
        <v>932.26</v>
      </c>
      <c r="G102" s="26">
        <f t="shared" si="0"/>
        <v>0</v>
      </c>
      <c r="H102" s="2"/>
      <c r="I102"/>
    </row>
    <row r="103" spans="1:9" x14ac:dyDescent="0.25">
      <c r="A103" s="20">
        <v>42303</v>
      </c>
      <c r="B103" s="65">
        <v>493</v>
      </c>
      <c r="C103" s="31" t="s">
        <v>319</v>
      </c>
      <c r="D103" s="51">
        <v>1688.96</v>
      </c>
      <c r="E103" s="52">
        <v>42305</v>
      </c>
      <c r="F103" s="53">
        <v>1688.96</v>
      </c>
      <c r="G103" s="26">
        <f t="shared" si="0"/>
        <v>0</v>
      </c>
      <c r="H103" s="2"/>
      <c r="I103"/>
    </row>
    <row r="104" spans="1:9" x14ac:dyDescent="0.25">
      <c r="A104" s="20">
        <v>42303</v>
      </c>
      <c r="B104" s="65">
        <v>494</v>
      </c>
      <c r="C104" s="31" t="s">
        <v>378</v>
      </c>
      <c r="D104" s="51">
        <v>5352</v>
      </c>
      <c r="E104" s="60">
        <v>42322</v>
      </c>
      <c r="F104" s="61">
        <v>5352</v>
      </c>
      <c r="G104" s="26">
        <f t="shared" si="0"/>
        <v>0</v>
      </c>
      <c r="H104" s="2"/>
      <c r="I104"/>
    </row>
    <row r="105" spans="1:9" x14ac:dyDescent="0.25">
      <c r="A105" s="20">
        <v>42304</v>
      </c>
      <c r="B105" s="65">
        <v>495</v>
      </c>
      <c r="C105" s="31" t="s">
        <v>363</v>
      </c>
      <c r="D105" s="51">
        <v>1317.05</v>
      </c>
      <c r="E105" s="52">
        <v>42308</v>
      </c>
      <c r="F105" s="53">
        <v>1317.05</v>
      </c>
      <c r="G105" s="26">
        <f t="shared" si="0"/>
        <v>0</v>
      </c>
      <c r="H105" s="2"/>
      <c r="I105"/>
    </row>
    <row r="106" spans="1:9" x14ac:dyDescent="0.25">
      <c r="A106" s="20">
        <v>42304</v>
      </c>
      <c r="B106" s="65">
        <v>496</v>
      </c>
      <c r="C106" s="104" t="s">
        <v>115</v>
      </c>
      <c r="D106" s="105">
        <v>0</v>
      </c>
      <c r="E106" s="97"/>
      <c r="F106" s="53"/>
      <c r="G106" s="26">
        <f t="shared" si="0"/>
        <v>0</v>
      </c>
      <c r="H106" s="2"/>
      <c r="I106"/>
    </row>
    <row r="107" spans="1:9" x14ac:dyDescent="0.25">
      <c r="A107" s="20">
        <v>42304</v>
      </c>
      <c r="B107" s="65">
        <v>497</v>
      </c>
      <c r="C107" s="31" t="s">
        <v>425</v>
      </c>
      <c r="D107" s="51">
        <v>400.05</v>
      </c>
      <c r="E107" s="52">
        <v>42305</v>
      </c>
      <c r="F107" s="53">
        <v>400.05</v>
      </c>
      <c r="G107" s="26">
        <f t="shared" si="0"/>
        <v>0</v>
      </c>
      <c r="H107" s="2"/>
      <c r="I107"/>
    </row>
    <row r="108" spans="1:9" x14ac:dyDescent="0.25">
      <c r="A108" s="20">
        <v>42304</v>
      </c>
      <c r="B108" s="65">
        <v>498</v>
      </c>
      <c r="C108" s="31" t="s">
        <v>378</v>
      </c>
      <c r="D108" s="51">
        <v>3945</v>
      </c>
      <c r="E108" s="60">
        <v>42322</v>
      </c>
      <c r="F108" s="61">
        <v>3945</v>
      </c>
      <c r="G108" s="26">
        <f t="shared" si="0"/>
        <v>0</v>
      </c>
      <c r="H108" s="2"/>
      <c r="I108"/>
    </row>
    <row r="109" spans="1:9" x14ac:dyDescent="0.25">
      <c r="A109" s="20">
        <v>42305</v>
      </c>
      <c r="B109" s="65">
        <v>499</v>
      </c>
      <c r="C109" s="31" t="s">
        <v>319</v>
      </c>
      <c r="D109" s="51">
        <v>6321</v>
      </c>
      <c r="E109" s="60">
        <v>42312</v>
      </c>
      <c r="F109" s="61">
        <v>6321</v>
      </c>
      <c r="G109" s="26">
        <f t="shared" si="0"/>
        <v>0</v>
      </c>
      <c r="H109" s="2"/>
      <c r="I109"/>
    </row>
    <row r="110" spans="1:9" x14ac:dyDescent="0.25">
      <c r="A110" s="20">
        <v>42305</v>
      </c>
      <c r="B110" s="65">
        <v>500</v>
      </c>
      <c r="C110" s="31" t="s">
        <v>425</v>
      </c>
      <c r="D110" s="51">
        <v>212.1</v>
      </c>
      <c r="E110" s="52">
        <v>42306</v>
      </c>
      <c r="F110" s="53">
        <v>212.1</v>
      </c>
      <c r="G110" s="26">
        <f t="shared" si="0"/>
        <v>0</v>
      </c>
      <c r="H110" s="2"/>
      <c r="I110"/>
    </row>
    <row r="111" spans="1:9" x14ac:dyDescent="0.25">
      <c r="A111" s="20">
        <v>42305</v>
      </c>
      <c r="B111" s="65">
        <v>501</v>
      </c>
      <c r="C111" s="31" t="s">
        <v>378</v>
      </c>
      <c r="D111" s="51">
        <v>292.5</v>
      </c>
      <c r="E111" s="60">
        <v>42322</v>
      </c>
      <c r="F111" s="61">
        <v>292.5</v>
      </c>
      <c r="G111" s="26">
        <f t="shared" si="0"/>
        <v>0</v>
      </c>
      <c r="H111" s="2"/>
      <c r="I111"/>
    </row>
    <row r="112" spans="1:9" x14ac:dyDescent="0.25">
      <c r="A112" s="20">
        <v>42305</v>
      </c>
      <c r="B112" s="65">
        <v>502</v>
      </c>
      <c r="C112" s="31" t="s">
        <v>446</v>
      </c>
      <c r="D112" s="51">
        <v>1840.92</v>
      </c>
      <c r="E112" s="52">
        <v>42305</v>
      </c>
      <c r="F112" s="53">
        <v>1840.92</v>
      </c>
      <c r="G112" s="26">
        <f t="shared" si="0"/>
        <v>0</v>
      </c>
      <c r="H112" s="2"/>
      <c r="I112"/>
    </row>
    <row r="113" spans="1:9" x14ac:dyDescent="0.25">
      <c r="A113" s="20">
        <v>42305</v>
      </c>
      <c r="B113" s="65">
        <v>503</v>
      </c>
      <c r="C113" s="31" t="s">
        <v>336</v>
      </c>
      <c r="D113" s="51">
        <v>265.95</v>
      </c>
      <c r="E113" s="52">
        <v>42306</v>
      </c>
      <c r="F113" s="53">
        <v>265.95</v>
      </c>
      <c r="G113" s="26">
        <f t="shared" si="0"/>
        <v>0</v>
      </c>
      <c r="H113" s="2"/>
    </row>
    <row r="114" spans="1:9" x14ac:dyDescent="0.25">
      <c r="A114" s="20">
        <v>42306</v>
      </c>
      <c r="B114" s="65">
        <v>504</v>
      </c>
      <c r="C114" s="31" t="s">
        <v>336</v>
      </c>
      <c r="D114" s="51">
        <v>336.15</v>
      </c>
      <c r="E114" s="52">
        <v>42307</v>
      </c>
      <c r="F114" s="53">
        <v>336.15</v>
      </c>
      <c r="G114" s="26">
        <f t="shared" si="0"/>
        <v>0</v>
      </c>
      <c r="H114" s="2"/>
    </row>
    <row r="115" spans="1:9" ht="30" x14ac:dyDescent="0.25">
      <c r="A115" s="20">
        <v>42307</v>
      </c>
      <c r="B115" s="65">
        <v>505</v>
      </c>
      <c r="C115" s="31" t="s">
        <v>363</v>
      </c>
      <c r="D115" s="51">
        <v>4032.45</v>
      </c>
      <c r="E115" s="60" t="s">
        <v>453</v>
      </c>
      <c r="F115" s="61">
        <f>1900+2132.45</f>
        <v>4032.45</v>
      </c>
      <c r="G115" s="26">
        <f t="shared" si="0"/>
        <v>0</v>
      </c>
      <c r="H115" s="2"/>
    </row>
    <row r="116" spans="1:9" x14ac:dyDescent="0.25">
      <c r="A116" s="20">
        <v>42307</v>
      </c>
      <c r="B116" s="65">
        <v>506</v>
      </c>
      <c r="C116" s="31" t="s">
        <v>425</v>
      </c>
      <c r="D116" s="51">
        <v>314.33</v>
      </c>
      <c r="E116" s="52">
        <v>42308</v>
      </c>
      <c r="F116" s="53">
        <v>314.33</v>
      </c>
      <c r="G116" s="26">
        <f t="shared" si="0"/>
        <v>0</v>
      </c>
      <c r="H116" s="2"/>
    </row>
    <row r="117" spans="1:9" x14ac:dyDescent="0.25">
      <c r="A117" s="20">
        <v>42307</v>
      </c>
      <c r="B117" s="65">
        <v>507</v>
      </c>
      <c r="C117" s="31" t="s">
        <v>336</v>
      </c>
      <c r="D117" s="51">
        <v>1079.76</v>
      </c>
      <c r="E117" s="60">
        <v>42309</v>
      </c>
      <c r="F117" s="61">
        <v>1079.76</v>
      </c>
      <c r="G117" s="26">
        <f t="shared" si="0"/>
        <v>0</v>
      </c>
      <c r="H117" s="2"/>
    </row>
    <row r="118" spans="1:9" x14ac:dyDescent="0.25">
      <c r="A118" s="20">
        <v>42307</v>
      </c>
      <c r="B118" s="65">
        <v>508</v>
      </c>
      <c r="C118" s="31" t="s">
        <v>444</v>
      </c>
      <c r="D118" s="51">
        <v>3223.1</v>
      </c>
      <c r="E118" s="52">
        <v>42307</v>
      </c>
      <c r="F118" s="53">
        <v>3223.1</v>
      </c>
      <c r="G118" s="26">
        <f t="shared" si="0"/>
        <v>0</v>
      </c>
      <c r="H118" s="2"/>
    </row>
    <row r="119" spans="1:9" x14ac:dyDescent="0.25">
      <c r="A119" s="20">
        <v>42307</v>
      </c>
      <c r="B119" s="65">
        <v>509</v>
      </c>
      <c r="C119" s="104" t="s">
        <v>115</v>
      </c>
      <c r="D119" s="105">
        <v>0</v>
      </c>
      <c r="E119" s="52"/>
      <c r="F119" s="53"/>
      <c r="G119" s="26">
        <f t="shared" si="0"/>
        <v>0</v>
      </c>
      <c r="H119" s="2"/>
      <c r="I119" s="123"/>
    </row>
    <row r="120" spans="1:9" x14ac:dyDescent="0.25">
      <c r="A120" s="20">
        <v>42307</v>
      </c>
      <c r="B120" s="65">
        <v>510</v>
      </c>
      <c r="C120" s="31" t="s">
        <v>378</v>
      </c>
      <c r="D120" s="51">
        <v>2345.5</v>
      </c>
      <c r="E120" s="60">
        <v>42322</v>
      </c>
      <c r="F120" s="61">
        <v>2345.5</v>
      </c>
      <c r="G120" s="26">
        <f t="shared" si="0"/>
        <v>0</v>
      </c>
      <c r="H120" s="2"/>
    </row>
    <row r="121" spans="1:9" x14ac:dyDescent="0.25">
      <c r="A121" s="20">
        <v>42308</v>
      </c>
      <c r="B121" s="65">
        <v>511</v>
      </c>
      <c r="C121" s="31" t="s">
        <v>425</v>
      </c>
      <c r="D121" s="51">
        <v>312.18</v>
      </c>
      <c r="E121" s="60">
        <v>42310</v>
      </c>
      <c r="F121" s="61">
        <v>312.18</v>
      </c>
      <c r="G121" s="26">
        <f t="shared" si="0"/>
        <v>0</v>
      </c>
      <c r="H121" s="2"/>
    </row>
    <row r="122" spans="1:9" x14ac:dyDescent="0.25">
      <c r="A122" s="20">
        <v>42308</v>
      </c>
      <c r="B122" s="65">
        <v>512</v>
      </c>
      <c r="C122" s="31" t="s">
        <v>437</v>
      </c>
      <c r="D122" s="51">
        <v>4482.3</v>
      </c>
      <c r="E122" s="60">
        <v>42322</v>
      </c>
      <c r="F122" s="61">
        <v>4482.3</v>
      </c>
      <c r="G122" s="26">
        <f t="shared" si="0"/>
        <v>0</v>
      </c>
      <c r="H122" s="2"/>
    </row>
    <row r="123" spans="1:9" x14ac:dyDescent="0.25">
      <c r="A123" s="20">
        <v>42308</v>
      </c>
      <c r="B123" s="65">
        <v>513</v>
      </c>
      <c r="C123" s="31" t="s">
        <v>387</v>
      </c>
      <c r="D123" s="51">
        <v>3360</v>
      </c>
      <c r="E123" s="52">
        <v>42308</v>
      </c>
      <c r="F123" s="53">
        <v>3360</v>
      </c>
      <c r="G123" s="26">
        <f t="shared" si="0"/>
        <v>0</v>
      </c>
      <c r="H123" s="2"/>
    </row>
    <row r="124" spans="1:9" x14ac:dyDescent="0.25">
      <c r="A124" s="20">
        <v>42308</v>
      </c>
      <c r="B124" s="65">
        <v>514</v>
      </c>
      <c r="C124" s="31" t="s">
        <v>444</v>
      </c>
      <c r="D124" s="51">
        <v>4941.4399999999996</v>
      </c>
      <c r="E124" s="52">
        <v>42308</v>
      </c>
      <c r="F124" s="53">
        <v>4941.4399999999996</v>
      </c>
      <c r="G124" s="26">
        <f t="shared" si="0"/>
        <v>0</v>
      </c>
      <c r="H124" s="2"/>
    </row>
    <row r="125" spans="1:9" x14ac:dyDescent="0.25">
      <c r="A125" s="20"/>
      <c r="B125" s="65"/>
      <c r="C125" s="31"/>
      <c r="D125" s="51"/>
      <c r="E125" s="52"/>
      <c r="F125" s="53"/>
      <c r="G125" s="26">
        <f t="shared" si="0"/>
        <v>0</v>
      </c>
      <c r="H125" s="2"/>
    </row>
    <row r="126" spans="1:9" x14ac:dyDescent="0.25">
      <c r="A126" s="20"/>
      <c r="B126" s="65"/>
      <c r="C126" s="31"/>
      <c r="D126" s="51"/>
      <c r="E126" s="52"/>
      <c r="F126" s="53"/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customFormat="1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customFormat="1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customFormat="1" ht="15.75" thickTop="1" x14ac:dyDescent="0.25">
      <c r="A131" s="38"/>
      <c r="B131" s="39"/>
      <c r="C131" s="2"/>
      <c r="D131" s="55">
        <f>SUM(D4:D130)</f>
        <v>210005.45299999995</v>
      </c>
      <c r="E131" s="56"/>
      <c r="F131" s="55">
        <f>SUM(F4:F130)</f>
        <v>210005.44999999995</v>
      </c>
      <c r="G131" s="59"/>
      <c r="H131" s="2"/>
    </row>
    <row r="132" spans="1:8" customFormat="1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customFormat="1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customFormat="1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customFormat="1" ht="21.75" thickBot="1" x14ac:dyDescent="0.4">
      <c r="A135" s="38"/>
      <c r="B135" s="39"/>
      <c r="C135" s="2"/>
      <c r="D135" s="144">
        <f>D131-F131</f>
        <v>2.9999999969732016E-3</v>
      </c>
      <c r="E135" s="145"/>
      <c r="F135" s="146"/>
      <c r="G135" s="57"/>
      <c r="H135" s="2"/>
    </row>
    <row r="136" spans="1:8" customFormat="1" x14ac:dyDescent="0.25">
      <c r="A136" s="38"/>
      <c r="B136" s="39"/>
      <c r="C136" s="2"/>
      <c r="D136" s="40"/>
      <c r="E136" s="41"/>
      <c r="F136" s="40"/>
      <c r="G136" s="57"/>
      <c r="H136" s="2"/>
    </row>
    <row r="137" spans="1:8" customFormat="1" ht="18.75" x14ac:dyDescent="0.3">
      <c r="A137" s="38"/>
      <c r="B137" s="39"/>
      <c r="C137" s="2"/>
      <c r="D137" s="147" t="s">
        <v>8</v>
      </c>
      <c r="E137" s="147"/>
      <c r="F137" s="147"/>
      <c r="G137" s="57"/>
      <c r="H137" s="2"/>
    </row>
    <row r="138" spans="1:8" customFormat="1" x14ac:dyDescent="0.25">
      <c r="A138" s="38"/>
      <c r="B138" s="39"/>
      <c r="C138" s="2"/>
      <c r="D138" s="40"/>
      <c r="E138" s="41"/>
      <c r="F138" s="40"/>
      <c r="G138" s="57"/>
      <c r="H138" s="2"/>
    </row>
    <row r="139" spans="1:8" customFormat="1" x14ac:dyDescent="0.25">
      <c r="A139" s="38"/>
      <c r="B139" s="39"/>
      <c r="C139" s="2"/>
      <c r="D139" s="40"/>
      <c r="E139" s="41"/>
      <c r="F139" s="40"/>
      <c r="G139" s="57"/>
      <c r="H139" s="2"/>
    </row>
    <row r="140" spans="1:8" customFormat="1" x14ac:dyDescent="0.25">
      <c r="A140" s="38"/>
      <c r="B140" s="39"/>
      <c r="C140" s="2"/>
      <c r="D140" s="40"/>
      <c r="E140" s="41"/>
      <c r="F140" s="40"/>
      <c r="G140" s="57"/>
      <c r="H140" s="2"/>
    </row>
    <row r="141" spans="1:8" customFormat="1" x14ac:dyDescent="0.25">
      <c r="A141" s="38"/>
      <c r="B141" s="39"/>
      <c r="C141" s="2"/>
      <c r="D141" s="40"/>
      <c r="E141" s="41"/>
      <c r="F141" s="40"/>
      <c r="G141" s="57"/>
      <c r="H141" s="2"/>
    </row>
    <row r="142" spans="1:8" customFormat="1" x14ac:dyDescent="0.25">
      <c r="A142" s="38"/>
      <c r="B142" s="39"/>
      <c r="C142" s="2"/>
      <c r="D142" s="40"/>
      <c r="E142" s="41"/>
      <c r="F142" s="40"/>
      <c r="G142" s="57"/>
      <c r="H142" s="2"/>
    </row>
    <row r="143" spans="1:8" customFormat="1" x14ac:dyDescent="0.25">
      <c r="A143" s="38"/>
      <c r="B143" s="39"/>
      <c r="C143" s="2"/>
      <c r="D143" s="40"/>
      <c r="E143" s="41"/>
      <c r="F143" s="40"/>
      <c r="G143" s="57"/>
      <c r="H143" s="2"/>
    </row>
    <row r="144" spans="1:8" customFormat="1" x14ac:dyDescent="0.25">
      <c r="A144" s="38"/>
      <c r="B144" s="39"/>
      <c r="C144" s="2"/>
      <c r="D144" s="40"/>
      <c r="E144" s="41"/>
      <c r="F144" s="40"/>
      <c r="G144" s="57"/>
      <c r="H144" s="2"/>
    </row>
    <row r="145" spans="1:8" customFormat="1" x14ac:dyDescent="0.25">
      <c r="A145" s="38"/>
      <c r="B145" s="39"/>
      <c r="C145" s="2"/>
      <c r="D145" s="40"/>
      <c r="E145" s="41"/>
      <c r="F145" s="40"/>
      <c r="G145" s="57"/>
      <c r="H145" s="2"/>
    </row>
    <row r="146" spans="1:8" customFormat="1" x14ac:dyDescent="0.25">
      <c r="A146" s="38"/>
      <c r="B146" s="39"/>
      <c r="C146" s="2"/>
      <c r="D146" s="40"/>
      <c r="E146" s="41"/>
      <c r="F146" s="40"/>
      <c r="G146" s="57"/>
      <c r="H146" s="2"/>
    </row>
    <row r="147" spans="1:8" customFormat="1" x14ac:dyDescent="0.25">
      <c r="A147" s="38"/>
      <c r="B147" s="39"/>
      <c r="C147" s="2"/>
      <c r="D147" s="40"/>
      <c r="E147" s="41"/>
      <c r="F147" s="40"/>
      <c r="G147" s="57"/>
      <c r="H147" s="2"/>
    </row>
    <row r="148" spans="1:8" customFormat="1" x14ac:dyDescent="0.25">
      <c r="A148" s="38"/>
      <c r="B148" s="39"/>
      <c r="C148" s="2"/>
      <c r="D148" s="40"/>
      <c r="E148" s="41"/>
      <c r="F148" s="40"/>
      <c r="G148" s="57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35"/>
  <sheetViews>
    <sheetView topLeftCell="A103" workbookViewId="0">
      <selection activeCell="E40" sqref="E40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2" t="s">
        <v>448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42309</v>
      </c>
      <c r="B4" s="69">
        <v>515</v>
      </c>
      <c r="C4" s="15" t="s">
        <v>449</v>
      </c>
      <c r="D4" s="16">
        <v>315.04000000000002</v>
      </c>
      <c r="E4" s="24">
        <v>42312</v>
      </c>
      <c r="F4" s="25">
        <v>315.04000000000002</v>
      </c>
      <c r="G4" s="19">
        <f>D4-F4</f>
        <v>0</v>
      </c>
      <c r="H4" s="2"/>
    </row>
    <row r="5" spans="1:12" x14ac:dyDescent="0.25">
      <c r="A5" s="20">
        <v>42309</v>
      </c>
      <c r="B5" s="65">
        <v>516</v>
      </c>
      <c r="C5" s="22" t="s">
        <v>347</v>
      </c>
      <c r="D5" s="23">
        <v>3900</v>
      </c>
      <c r="E5" s="24">
        <v>42314</v>
      </c>
      <c r="F5" s="25">
        <v>3900</v>
      </c>
      <c r="G5" s="26">
        <f>D5-F5</f>
        <v>0</v>
      </c>
      <c r="H5" s="2"/>
    </row>
    <row r="6" spans="1:12" x14ac:dyDescent="0.25">
      <c r="A6" s="20">
        <v>42309</v>
      </c>
      <c r="B6" s="65">
        <v>517</v>
      </c>
      <c r="C6" s="22" t="s">
        <v>192</v>
      </c>
      <c r="D6" s="23">
        <v>4915.33</v>
      </c>
      <c r="E6" s="24">
        <v>42316</v>
      </c>
      <c r="F6" s="25">
        <v>4915.33</v>
      </c>
      <c r="G6" s="26">
        <f>D6-F6</f>
        <v>0</v>
      </c>
      <c r="H6" s="2"/>
    </row>
    <row r="7" spans="1:12" x14ac:dyDescent="0.25">
      <c r="A7" s="20">
        <v>42310</v>
      </c>
      <c r="B7" s="65">
        <v>518</v>
      </c>
      <c r="C7" s="22" t="s">
        <v>363</v>
      </c>
      <c r="D7" s="23">
        <v>3634.32</v>
      </c>
      <c r="E7" s="54" t="s">
        <v>454</v>
      </c>
      <c r="F7" s="25">
        <f>2634.32+1000</f>
        <v>3634.32</v>
      </c>
      <c r="G7" s="26">
        <f t="shared" ref="G7:G115" si="0">D7-F7</f>
        <v>0</v>
      </c>
      <c r="H7" s="2"/>
      <c r="J7" s="27"/>
    </row>
    <row r="8" spans="1:12" x14ac:dyDescent="0.25">
      <c r="A8" s="20">
        <v>42310</v>
      </c>
      <c r="B8" s="65">
        <v>519</v>
      </c>
      <c r="C8" s="22" t="s">
        <v>359</v>
      </c>
      <c r="D8" s="23">
        <v>582.85</v>
      </c>
      <c r="E8" s="24">
        <v>42313</v>
      </c>
      <c r="F8" s="25">
        <v>582.85</v>
      </c>
      <c r="G8" s="26">
        <f t="shared" si="0"/>
        <v>0</v>
      </c>
      <c r="H8" s="2"/>
      <c r="J8" s="27"/>
    </row>
    <row r="9" spans="1:12" x14ac:dyDescent="0.25">
      <c r="A9" s="20">
        <v>42311</v>
      </c>
      <c r="B9" s="65">
        <v>520</v>
      </c>
      <c r="C9" s="22" t="s">
        <v>450</v>
      </c>
      <c r="D9" s="23">
        <v>2509.1999999999998</v>
      </c>
      <c r="E9" s="24">
        <v>42321</v>
      </c>
      <c r="F9" s="25">
        <v>2509.1999999999998</v>
      </c>
      <c r="G9" s="26">
        <f t="shared" si="0"/>
        <v>0</v>
      </c>
      <c r="H9" s="2"/>
      <c r="J9" s="27"/>
    </row>
    <row r="10" spans="1:12" x14ac:dyDescent="0.25">
      <c r="A10" s="20">
        <v>42311</v>
      </c>
      <c r="B10" s="65">
        <v>521</v>
      </c>
      <c r="C10" s="22" t="s">
        <v>387</v>
      </c>
      <c r="D10" s="23">
        <v>1442.79</v>
      </c>
      <c r="E10" s="24">
        <v>42311</v>
      </c>
      <c r="F10" s="25">
        <v>1442.79</v>
      </c>
      <c r="G10" s="26">
        <f t="shared" si="0"/>
        <v>0</v>
      </c>
      <c r="H10" s="2"/>
      <c r="J10" s="27"/>
    </row>
    <row r="11" spans="1:12" x14ac:dyDescent="0.25">
      <c r="A11" s="20">
        <v>42312</v>
      </c>
      <c r="B11" s="65">
        <v>522</v>
      </c>
      <c r="C11" s="22" t="s">
        <v>319</v>
      </c>
      <c r="D11" s="23">
        <v>5684.78</v>
      </c>
      <c r="E11" s="24">
        <v>42318</v>
      </c>
      <c r="F11" s="25">
        <v>5684.78</v>
      </c>
      <c r="G11" s="26">
        <f t="shared" si="0"/>
        <v>0</v>
      </c>
      <c r="H11" s="2"/>
      <c r="J11" s="27"/>
    </row>
    <row r="12" spans="1:12" x14ac:dyDescent="0.25">
      <c r="A12" s="20">
        <v>42312</v>
      </c>
      <c r="B12" s="65">
        <v>523</v>
      </c>
      <c r="C12" s="22" t="s">
        <v>336</v>
      </c>
      <c r="D12" s="23">
        <v>319.44</v>
      </c>
      <c r="E12" s="24">
        <v>42314</v>
      </c>
      <c r="F12" s="25">
        <v>319.44</v>
      </c>
      <c r="G12" s="26">
        <f t="shared" si="0"/>
        <v>0</v>
      </c>
      <c r="H12" s="2"/>
      <c r="J12" s="27"/>
    </row>
    <row r="13" spans="1:12" x14ac:dyDescent="0.25">
      <c r="A13" s="20">
        <v>42313</v>
      </c>
      <c r="B13" s="65">
        <v>524</v>
      </c>
      <c r="C13" s="22" t="s">
        <v>359</v>
      </c>
      <c r="D13" s="23">
        <v>687.14</v>
      </c>
      <c r="E13" s="24">
        <v>42314</v>
      </c>
      <c r="F13" s="25">
        <v>687.14</v>
      </c>
      <c r="G13" s="26">
        <f t="shared" si="0"/>
        <v>0</v>
      </c>
      <c r="H13" s="2"/>
      <c r="J13" s="27"/>
    </row>
    <row r="14" spans="1:12" x14ac:dyDescent="0.25">
      <c r="A14" s="20">
        <v>42313</v>
      </c>
      <c r="B14" s="65">
        <v>525</v>
      </c>
      <c r="C14" s="22" t="s">
        <v>378</v>
      </c>
      <c r="D14" s="23">
        <v>4096</v>
      </c>
      <c r="E14" s="24">
        <v>42322</v>
      </c>
      <c r="F14" s="25">
        <v>4096</v>
      </c>
      <c r="G14" s="26">
        <f t="shared" si="0"/>
        <v>0</v>
      </c>
      <c r="H14" s="2"/>
      <c r="J14" s="27"/>
    </row>
    <row r="15" spans="1:12" x14ac:dyDescent="0.25">
      <c r="A15" s="20">
        <v>42313</v>
      </c>
      <c r="B15" s="65">
        <v>526</v>
      </c>
      <c r="C15" s="22" t="s">
        <v>378</v>
      </c>
      <c r="D15" s="23">
        <v>812.5</v>
      </c>
      <c r="E15" s="24">
        <v>42322</v>
      </c>
      <c r="F15" s="25">
        <v>812.5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42313</v>
      </c>
      <c r="B16" s="65">
        <v>527</v>
      </c>
      <c r="C16" s="29" t="s">
        <v>444</v>
      </c>
      <c r="D16" s="23">
        <v>1752.21</v>
      </c>
      <c r="E16" s="24">
        <v>42313</v>
      </c>
      <c r="F16" s="25">
        <v>1752.21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42313</v>
      </c>
      <c r="B17" s="65">
        <v>528</v>
      </c>
      <c r="C17" s="22" t="s">
        <v>70</v>
      </c>
      <c r="D17" s="23">
        <v>1357.2</v>
      </c>
      <c r="E17" s="24">
        <v>42314</v>
      </c>
      <c r="F17" s="25">
        <v>1357.2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42314</v>
      </c>
      <c r="B18" s="65">
        <v>529</v>
      </c>
      <c r="C18" s="22" t="s">
        <v>378</v>
      </c>
      <c r="D18" s="23">
        <v>1965</v>
      </c>
      <c r="E18" s="24">
        <v>42322</v>
      </c>
      <c r="F18" s="25">
        <v>1965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42314</v>
      </c>
      <c r="B19" s="65">
        <v>530</v>
      </c>
      <c r="C19" s="22" t="s">
        <v>70</v>
      </c>
      <c r="D19" s="23">
        <v>2079.84</v>
      </c>
      <c r="E19" s="24">
        <v>42318</v>
      </c>
      <c r="F19" s="25">
        <v>2079.84</v>
      </c>
      <c r="G19" s="26">
        <f t="shared" si="0"/>
        <v>0</v>
      </c>
      <c r="H19" s="2"/>
      <c r="J19" s="27"/>
    </row>
    <row r="20" spans="1:12" x14ac:dyDescent="0.25">
      <c r="A20" s="20">
        <v>42314</v>
      </c>
      <c r="B20" s="65">
        <v>531</v>
      </c>
      <c r="C20" s="22" t="s">
        <v>444</v>
      </c>
      <c r="D20" s="23">
        <v>5293</v>
      </c>
      <c r="E20" s="96">
        <v>42314</v>
      </c>
      <c r="F20" s="25">
        <v>5293</v>
      </c>
      <c r="G20" s="26">
        <f t="shared" si="0"/>
        <v>0</v>
      </c>
      <c r="H20" s="2"/>
      <c r="J20" s="27"/>
    </row>
    <row r="21" spans="1:12" x14ac:dyDescent="0.25">
      <c r="A21" s="20">
        <v>42314</v>
      </c>
      <c r="B21" s="65">
        <v>532</v>
      </c>
      <c r="C21" s="22" t="s">
        <v>336</v>
      </c>
      <c r="D21" s="23">
        <v>372.38</v>
      </c>
      <c r="E21" s="24">
        <v>42315</v>
      </c>
      <c r="F21" s="25">
        <v>372.38</v>
      </c>
      <c r="G21" s="26">
        <f t="shared" si="0"/>
        <v>0</v>
      </c>
      <c r="H21" s="2"/>
    </row>
    <row r="22" spans="1:12" x14ac:dyDescent="0.25">
      <c r="A22" s="20">
        <v>42314</v>
      </c>
      <c r="B22" s="65">
        <v>533</v>
      </c>
      <c r="C22" s="22" t="s">
        <v>359</v>
      </c>
      <c r="D22" s="23">
        <v>3200</v>
      </c>
      <c r="E22" s="24">
        <v>42317</v>
      </c>
      <c r="F22" s="25">
        <v>3200</v>
      </c>
      <c r="G22" s="26">
        <f t="shared" si="0"/>
        <v>0</v>
      </c>
      <c r="H22" s="2"/>
      <c r="J22" s="27"/>
    </row>
    <row r="23" spans="1:12" x14ac:dyDescent="0.25">
      <c r="A23" s="20">
        <v>42315</v>
      </c>
      <c r="B23" s="65">
        <v>534</v>
      </c>
      <c r="C23" s="22" t="s">
        <v>363</v>
      </c>
      <c r="D23" s="23">
        <v>2304.1999999999998</v>
      </c>
      <c r="E23" s="24">
        <v>42320</v>
      </c>
      <c r="F23" s="25">
        <v>2304.1999999999998</v>
      </c>
      <c r="G23" s="26">
        <f t="shared" si="0"/>
        <v>0</v>
      </c>
      <c r="H23" s="2"/>
      <c r="J23" s="27"/>
    </row>
    <row r="24" spans="1:12" x14ac:dyDescent="0.25">
      <c r="A24" s="20">
        <v>42315</v>
      </c>
      <c r="B24" s="65">
        <v>535</v>
      </c>
      <c r="C24" s="22" t="s">
        <v>450</v>
      </c>
      <c r="D24" s="23">
        <v>2275.5</v>
      </c>
      <c r="E24" s="24" t="s">
        <v>458</v>
      </c>
      <c r="F24" s="25">
        <f>1000+1275.5</f>
        <v>2275.5</v>
      </c>
      <c r="G24" s="26">
        <f t="shared" si="0"/>
        <v>0</v>
      </c>
      <c r="H24" s="2"/>
      <c r="J24" s="27"/>
    </row>
    <row r="25" spans="1:12" x14ac:dyDescent="0.25">
      <c r="A25" s="20">
        <v>42315</v>
      </c>
      <c r="B25" s="65">
        <v>536</v>
      </c>
      <c r="C25" s="22" t="s">
        <v>336</v>
      </c>
      <c r="D25" s="23">
        <v>312.18</v>
      </c>
      <c r="E25" s="24">
        <v>42316</v>
      </c>
      <c r="F25" s="25">
        <v>312.18</v>
      </c>
      <c r="G25" s="26">
        <f t="shared" si="0"/>
        <v>0</v>
      </c>
      <c r="H25" s="2"/>
      <c r="J25" s="27"/>
    </row>
    <row r="26" spans="1:12" x14ac:dyDescent="0.25">
      <c r="A26" s="20">
        <v>42315</v>
      </c>
      <c r="B26" s="65">
        <v>537</v>
      </c>
      <c r="C26" s="22" t="s">
        <v>444</v>
      </c>
      <c r="D26" s="23">
        <v>5508.94</v>
      </c>
      <c r="E26" s="24">
        <v>42011</v>
      </c>
      <c r="F26" s="25">
        <v>5508.94</v>
      </c>
      <c r="G26" s="26">
        <f t="shared" si="0"/>
        <v>0</v>
      </c>
      <c r="H26" s="2"/>
      <c r="J26" s="27"/>
    </row>
    <row r="27" spans="1:12" x14ac:dyDescent="0.25">
      <c r="A27" s="20">
        <v>42315</v>
      </c>
      <c r="B27" s="65">
        <v>538</v>
      </c>
      <c r="C27" s="22" t="s">
        <v>378</v>
      </c>
      <c r="D27" s="23">
        <v>3783.5</v>
      </c>
      <c r="E27" s="96">
        <v>42322</v>
      </c>
      <c r="F27" s="25">
        <v>3783.5</v>
      </c>
      <c r="G27" s="26">
        <f t="shared" si="0"/>
        <v>0</v>
      </c>
      <c r="J27" s="27"/>
    </row>
    <row r="28" spans="1:12" x14ac:dyDescent="0.25">
      <c r="A28" s="20">
        <v>42316</v>
      </c>
      <c r="B28" s="65">
        <v>539</v>
      </c>
      <c r="C28" s="135" t="s">
        <v>192</v>
      </c>
      <c r="D28" s="23">
        <v>5052</v>
      </c>
      <c r="E28" s="24">
        <v>42330</v>
      </c>
      <c r="F28" s="25">
        <v>5052</v>
      </c>
      <c r="G28" s="26">
        <f t="shared" si="0"/>
        <v>0</v>
      </c>
      <c r="H28" s="2"/>
      <c r="J28" s="27"/>
    </row>
    <row r="29" spans="1:12" x14ac:dyDescent="0.25">
      <c r="A29" s="20">
        <v>42316</v>
      </c>
      <c r="B29" s="65">
        <v>540</v>
      </c>
      <c r="C29" s="135" t="s">
        <v>336</v>
      </c>
      <c r="D29" s="23">
        <v>304.87</v>
      </c>
      <c r="E29" s="24">
        <v>42317</v>
      </c>
      <c r="F29" s="25">
        <v>304.87</v>
      </c>
      <c r="G29" s="26">
        <f t="shared" si="0"/>
        <v>0</v>
      </c>
      <c r="H29" s="2"/>
    </row>
    <row r="30" spans="1:12" x14ac:dyDescent="0.25">
      <c r="A30" s="20">
        <v>42317</v>
      </c>
      <c r="B30" s="65">
        <v>541</v>
      </c>
      <c r="C30" s="22" t="s">
        <v>363</v>
      </c>
      <c r="D30" s="23">
        <v>1594.32</v>
      </c>
      <c r="E30" s="24">
        <v>42322</v>
      </c>
      <c r="F30" s="25">
        <v>1594.32</v>
      </c>
      <c r="G30" s="26">
        <f t="shared" si="0"/>
        <v>0</v>
      </c>
      <c r="H30" s="2"/>
    </row>
    <row r="31" spans="1:12" x14ac:dyDescent="0.25">
      <c r="A31" s="20">
        <v>42317</v>
      </c>
      <c r="B31" s="65">
        <v>542</v>
      </c>
      <c r="C31" s="22" t="s">
        <v>359</v>
      </c>
      <c r="D31" s="23">
        <v>292.74</v>
      </c>
      <c r="E31" s="24">
        <v>42319</v>
      </c>
      <c r="F31" s="25">
        <v>292.74</v>
      </c>
      <c r="G31" s="26">
        <f t="shared" si="0"/>
        <v>0</v>
      </c>
      <c r="H31" s="2"/>
    </row>
    <row r="32" spans="1:12" x14ac:dyDescent="0.25">
      <c r="A32" s="20">
        <v>42317</v>
      </c>
      <c r="B32" s="65">
        <v>543</v>
      </c>
      <c r="C32" s="22" t="s">
        <v>449</v>
      </c>
      <c r="D32" s="23">
        <v>363.35</v>
      </c>
      <c r="E32" s="24">
        <v>42319</v>
      </c>
      <c r="F32" s="25">
        <v>363.35</v>
      </c>
      <c r="G32" s="26">
        <f t="shared" si="0"/>
        <v>0</v>
      </c>
      <c r="H32" s="2"/>
    </row>
    <row r="33" spans="1:8" customFormat="1" x14ac:dyDescent="0.25">
      <c r="A33" s="20">
        <v>42317</v>
      </c>
      <c r="B33" s="65">
        <v>544</v>
      </c>
      <c r="C33" s="22" t="s">
        <v>319</v>
      </c>
      <c r="D33" s="23">
        <v>1116</v>
      </c>
      <c r="E33" s="24">
        <v>42317</v>
      </c>
      <c r="F33" s="25">
        <v>1116</v>
      </c>
      <c r="G33" s="26">
        <f t="shared" si="0"/>
        <v>0</v>
      </c>
      <c r="H33" s="2"/>
    </row>
    <row r="34" spans="1:8" customFormat="1" x14ac:dyDescent="0.25">
      <c r="A34" s="20">
        <v>42317</v>
      </c>
      <c r="B34" s="65">
        <v>545</v>
      </c>
      <c r="C34" s="22" t="s">
        <v>444</v>
      </c>
      <c r="D34" s="23">
        <v>910.38</v>
      </c>
      <c r="E34" s="24">
        <v>42317</v>
      </c>
      <c r="F34" s="25">
        <v>910.38</v>
      </c>
      <c r="G34" s="26">
        <f t="shared" si="0"/>
        <v>0</v>
      </c>
      <c r="H34" s="2"/>
    </row>
    <row r="35" spans="1:8" customFormat="1" x14ac:dyDescent="0.25">
      <c r="A35" s="20">
        <v>42317</v>
      </c>
      <c r="B35" s="65">
        <v>546</v>
      </c>
      <c r="C35" s="22" t="s">
        <v>450</v>
      </c>
      <c r="D35" s="23">
        <v>2603.5</v>
      </c>
      <c r="E35" s="73" t="s">
        <v>471</v>
      </c>
      <c r="F35" s="18">
        <f>603.5+500+1500</f>
        <v>2603.5</v>
      </c>
      <c r="G35" s="26">
        <f t="shared" si="0"/>
        <v>0</v>
      </c>
      <c r="H35" s="2"/>
    </row>
    <row r="36" spans="1:8" customFormat="1" x14ac:dyDescent="0.25">
      <c r="A36" s="20">
        <v>42287</v>
      </c>
      <c r="B36" s="65">
        <v>547</v>
      </c>
      <c r="C36" s="22" t="s">
        <v>363</v>
      </c>
      <c r="D36" s="23">
        <v>2854.51</v>
      </c>
      <c r="E36" s="24" t="s">
        <v>456</v>
      </c>
      <c r="F36" s="25">
        <f>1000+1854.51</f>
        <v>2854.51</v>
      </c>
      <c r="G36" s="26">
        <f t="shared" si="0"/>
        <v>0</v>
      </c>
      <c r="H36" s="2"/>
    </row>
    <row r="37" spans="1:8" customFormat="1" x14ac:dyDescent="0.25">
      <c r="A37" s="20">
        <v>42287</v>
      </c>
      <c r="B37" s="65">
        <v>548</v>
      </c>
      <c r="C37" s="22" t="s">
        <v>319</v>
      </c>
      <c r="D37" s="23">
        <v>7381.68</v>
      </c>
      <c r="E37" s="24">
        <v>42328</v>
      </c>
      <c r="F37" s="25">
        <v>7381.68</v>
      </c>
      <c r="G37" s="26">
        <f t="shared" si="0"/>
        <v>0</v>
      </c>
      <c r="H37" s="2"/>
    </row>
    <row r="38" spans="1:8" customFormat="1" x14ac:dyDescent="0.25">
      <c r="A38" s="20">
        <v>42318</v>
      </c>
      <c r="B38" s="65">
        <v>549</v>
      </c>
      <c r="C38" s="22" t="s">
        <v>444</v>
      </c>
      <c r="D38" s="23">
        <v>972.14</v>
      </c>
      <c r="E38" s="24">
        <v>42318</v>
      </c>
      <c r="F38" s="25">
        <v>972.14</v>
      </c>
      <c r="G38" s="26">
        <f t="shared" si="0"/>
        <v>0</v>
      </c>
      <c r="H38" s="2"/>
    </row>
    <row r="39" spans="1:8" customFormat="1" x14ac:dyDescent="0.25">
      <c r="A39" s="20">
        <v>42319</v>
      </c>
      <c r="B39" s="65">
        <v>550</v>
      </c>
      <c r="C39" s="22" t="s">
        <v>359</v>
      </c>
      <c r="D39" s="23">
        <v>506.58</v>
      </c>
      <c r="E39" s="24">
        <v>42321</v>
      </c>
      <c r="F39" s="25">
        <v>506.58</v>
      </c>
      <c r="G39" s="26">
        <f t="shared" si="0"/>
        <v>0</v>
      </c>
      <c r="H39" s="2"/>
    </row>
    <row r="40" spans="1:8" customFormat="1" x14ac:dyDescent="0.25">
      <c r="A40" s="20">
        <v>42319</v>
      </c>
      <c r="B40" s="65">
        <v>551</v>
      </c>
      <c r="C40" s="22" t="s">
        <v>70</v>
      </c>
      <c r="D40" s="23">
        <v>1583.4</v>
      </c>
      <c r="E40" s="24">
        <v>42325</v>
      </c>
      <c r="F40" s="25">
        <v>1583.4</v>
      </c>
      <c r="G40" s="26">
        <f t="shared" si="0"/>
        <v>0</v>
      </c>
      <c r="H40" s="57"/>
    </row>
    <row r="41" spans="1:8" customFormat="1" x14ac:dyDescent="0.25">
      <c r="A41" s="20">
        <v>42319</v>
      </c>
      <c r="B41" s="65">
        <v>552</v>
      </c>
      <c r="C41" s="22" t="s">
        <v>378</v>
      </c>
      <c r="D41" s="23">
        <v>3906</v>
      </c>
      <c r="E41" s="24">
        <v>42322</v>
      </c>
      <c r="F41" s="25">
        <v>3906</v>
      </c>
      <c r="G41" s="26">
        <f t="shared" si="0"/>
        <v>0</v>
      </c>
      <c r="H41" s="2"/>
    </row>
    <row r="42" spans="1:8" customFormat="1" x14ac:dyDescent="0.25">
      <c r="A42" s="20">
        <v>42319</v>
      </c>
      <c r="B42" s="65">
        <v>553</v>
      </c>
      <c r="C42" s="22" t="s">
        <v>336</v>
      </c>
      <c r="D42" s="23">
        <v>388.29</v>
      </c>
      <c r="E42" s="24">
        <v>42321</v>
      </c>
      <c r="F42" s="25">
        <v>388.29</v>
      </c>
      <c r="G42" s="26">
        <f t="shared" si="0"/>
        <v>0</v>
      </c>
      <c r="H42" s="2"/>
    </row>
    <row r="43" spans="1:8" customFormat="1" ht="30" x14ac:dyDescent="0.25">
      <c r="A43" s="20">
        <v>42320</v>
      </c>
      <c r="B43" s="65">
        <v>554</v>
      </c>
      <c r="C43" s="31" t="s">
        <v>363</v>
      </c>
      <c r="D43" s="51">
        <v>2961.53</v>
      </c>
      <c r="E43" s="52" t="s">
        <v>457</v>
      </c>
      <c r="F43" s="53">
        <f>1000+1961.53</f>
        <v>2961.5299999999997</v>
      </c>
      <c r="G43" s="26">
        <f t="shared" si="0"/>
        <v>0</v>
      </c>
      <c r="H43" s="2"/>
    </row>
    <row r="44" spans="1:8" customFormat="1" x14ac:dyDescent="0.25">
      <c r="A44" s="20">
        <v>42320</v>
      </c>
      <c r="B44" s="65">
        <v>555</v>
      </c>
      <c r="C44" s="31" t="s">
        <v>378</v>
      </c>
      <c r="D44" s="51">
        <v>7942.5</v>
      </c>
      <c r="E44" s="52">
        <v>42322</v>
      </c>
      <c r="F44" s="53">
        <v>7942.5</v>
      </c>
      <c r="G44" s="26">
        <f t="shared" si="0"/>
        <v>0</v>
      </c>
      <c r="H44" s="2"/>
    </row>
    <row r="45" spans="1:8" customFormat="1" x14ac:dyDescent="0.25">
      <c r="A45" s="20">
        <v>42321</v>
      </c>
      <c r="B45" s="65">
        <v>556</v>
      </c>
      <c r="C45" s="31" t="s">
        <v>359</v>
      </c>
      <c r="D45" s="51">
        <v>854.4</v>
      </c>
      <c r="E45" s="52">
        <v>42326</v>
      </c>
      <c r="F45" s="53">
        <v>854.4</v>
      </c>
      <c r="G45" s="26">
        <f t="shared" si="0"/>
        <v>0</v>
      </c>
      <c r="H45" s="2"/>
    </row>
    <row r="46" spans="1:8" customFormat="1" x14ac:dyDescent="0.25">
      <c r="A46" s="20">
        <v>42321</v>
      </c>
      <c r="B46" s="65">
        <v>557</v>
      </c>
      <c r="C46" s="31" t="s">
        <v>336</v>
      </c>
      <c r="D46" s="51">
        <v>409.79</v>
      </c>
      <c r="E46" s="52">
        <v>42322</v>
      </c>
      <c r="F46" s="53">
        <v>409.79</v>
      </c>
      <c r="G46" s="26">
        <f t="shared" si="0"/>
        <v>0</v>
      </c>
      <c r="H46" s="2"/>
    </row>
    <row r="47" spans="1:8" customFormat="1" x14ac:dyDescent="0.25">
      <c r="A47" s="20">
        <v>42321</v>
      </c>
      <c r="B47" s="65">
        <v>558</v>
      </c>
      <c r="C47" s="31" t="s">
        <v>444</v>
      </c>
      <c r="D47" s="51">
        <v>5611.3</v>
      </c>
      <c r="E47" s="52">
        <v>42321</v>
      </c>
      <c r="F47" s="53">
        <v>5611.3</v>
      </c>
      <c r="G47" s="26">
        <f t="shared" si="0"/>
        <v>0</v>
      </c>
      <c r="H47" s="2"/>
    </row>
    <row r="48" spans="1:8" customFormat="1" x14ac:dyDescent="0.25">
      <c r="A48" s="20">
        <v>42322</v>
      </c>
      <c r="B48" s="65">
        <v>559</v>
      </c>
      <c r="C48" s="31" t="s">
        <v>359</v>
      </c>
      <c r="D48" s="51">
        <v>502.5</v>
      </c>
      <c r="E48" s="106">
        <v>42323</v>
      </c>
      <c r="F48" s="53">
        <v>502.5</v>
      </c>
      <c r="G48" s="26">
        <f t="shared" si="0"/>
        <v>0</v>
      </c>
      <c r="H48" s="2"/>
    </row>
    <row r="49" spans="1:15" x14ac:dyDescent="0.25">
      <c r="A49" s="20">
        <v>42322</v>
      </c>
      <c r="B49" s="65">
        <v>560</v>
      </c>
      <c r="C49" s="31" t="s">
        <v>336</v>
      </c>
      <c r="D49" s="51">
        <v>433.01</v>
      </c>
      <c r="E49" s="52">
        <v>42323</v>
      </c>
      <c r="F49" s="53">
        <v>433.01</v>
      </c>
      <c r="G49" s="26">
        <f t="shared" si="0"/>
        <v>0</v>
      </c>
      <c r="H49" s="2"/>
    </row>
    <row r="50" spans="1:15" x14ac:dyDescent="0.25">
      <c r="A50" s="20">
        <v>42322</v>
      </c>
      <c r="B50" s="65">
        <v>561</v>
      </c>
      <c r="C50" s="31" t="s">
        <v>341</v>
      </c>
      <c r="D50" s="51">
        <v>4473</v>
      </c>
      <c r="E50" s="60">
        <v>42345</v>
      </c>
      <c r="F50" s="61">
        <v>4473</v>
      </c>
      <c r="G50" s="26">
        <f t="shared" si="0"/>
        <v>0</v>
      </c>
      <c r="H50" s="2"/>
    </row>
    <row r="51" spans="1:15" x14ac:dyDescent="0.25">
      <c r="A51" s="20">
        <v>42322</v>
      </c>
      <c r="B51" s="65">
        <v>562</v>
      </c>
      <c r="C51" s="31" t="s">
        <v>378</v>
      </c>
      <c r="D51" s="51">
        <v>3153.8</v>
      </c>
      <c r="E51" s="60">
        <v>42349</v>
      </c>
      <c r="F51" s="61">
        <v>3153.8</v>
      </c>
      <c r="G51" s="141">
        <f t="shared" si="0"/>
        <v>0</v>
      </c>
      <c r="H51" s="2"/>
    </row>
    <row r="52" spans="1:15" x14ac:dyDescent="0.25">
      <c r="A52" s="20">
        <v>42322</v>
      </c>
      <c r="B52" s="65">
        <v>563</v>
      </c>
      <c r="C52" s="31" t="s">
        <v>387</v>
      </c>
      <c r="D52" s="51">
        <v>32.64</v>
      </c>
      <c r="E52" s="52">
        <v>42322</v>
      </c>
      <c r="F52" s="53">
        <v>32.64</v>
      </c>
      <c r="G52" s="26">
        <f t="shared" si="0"/>
        <v>0</v>
      </c>
      <c r="H52" s="2"/>
    </row>
    <row r="53" spans="1:15" x14ac:dyDescent="0.25">
      <c r="A53" s="20">
        <v>42322</v>
      </c>
      <c r="B53" s="65">
        <v>564</v>
      </c>
      <c r="C53" s="31" t="s">
        <v>444</v>
      </c>
      <c r="D53" s="51">
        <v>8271.66</v>
      </c>
      <c r="E53" s="52">
        <v>42322</v>
      </c>
      <c r="F53" s="53">
        <v>8271.66</v>
      </c>
      <c r="G53" s="26">
        <f t="shared" si="0"/>
        <v>0</v>
      </c>
      <c r="H53" s="2"/>
    </row>
    <row r="54" spans="1:15" x14ac:dyDescent="0.25">
      <c r="A54" s="20">
        <v>42323</v>
      </c>
      <c r="B54" s="65">
        <v>565</v>
      </c>
      <c r="C54" s="31" t="s">
        <v>455</v>
      </c>
      <c r="D54" s="51">
        <v>839.96</v>
      </c>
      <c r="E54" s="52">
        <v>42323</v>
      </c>
      <c r="F54" s="53">
        <v>839.96</v>
      </c>
      <c r="G54" s="26">
        <f t="shared" si="0"/>
        <v>0</v>
      </c>
      <c r="H54" s="2"/>
    </row>
    <row r="55" spans="1:15" x14ac:dyDescent="0.25">
      <c r="A55" s="20">
        <v>42323</v>
      </c>
      <c r="B55" s="65">
        <v>566</v>
      </c>
      <c r="C55" s="31" t="s">
        <v>336</v>
      </c>
      <c r="D55" s="51">
        <v>330.67</v>
      </c>
      <c r="E55" s="52">
        <v>42323</v>
      </c>
      <c r="F55" s="53">
        <v>330.67</v>
      </c>
      <c r="G55" s="26">
        <f t="shared" si="0"/>
        <v>0</v>
      </c>
      <c r="H55" s="2"/>
    </row>
    <row r="56" spans="1:15" x14ac:dyDescent="0.25">
      <c r="A56" s="20">
        <v>42324</v>
      </c>
      <c r="B56" s="65">
        <v>567</v>
      </c>
      <c r="C56" s="31" t="s">
        <v>359</v>
      </c>
      <c r="D56" s="51">
        <v>749.7</v>
      </c>
      <c r="E56" s="52">
        <v>42328</v>
      </c>
      <c r="F56" s="53">
        <v>749.7</v>
      </c>
      <c r="G56" s="26">
        <f t="shared" si="0"/>
        <v>0</v>
      </c>
      <c r="H56" s="2"/>
    </row>
    <row r="57" spans="1:15" x14ac:dyDescent="0.25">
      <c r="A57" s="20">
        <v>42324</v>
      </c>
      <c r="B57" s="65">
        <v>568</v>
      </c>
      <c r="C57" s="31" t="s">
        <v>70</v>
      </c>
      <c r="D57" s="51">
        <v>1634.34</v>
      </c>
      <c r="E57" s="52">
        <v>42325</v>
      </c>
      <c r="F57" s="53">
        <v>1634.34</v>
      </c>
      <c r="G57" s="26">
        <f t="shared" si="0"/>
        <v>0</v>
      </c>
      <c r="H57" s="2"/>
    </row>
    <row r="58" spans="1:15" x14ac:dyDescent="0.25">
      <c r="A58" s="20">
        <v>42324</v>
      </c>
      <c r="B58" s="65">
        <v>569</v>
      </c>
      <c r="C58" s="31" t="s">
        <v>378</v>
      </c>
      <c r="D58" s="51">
        <v>3240.25</v>
      </c>
      <c r="E58" s="60">
        <v>42349</v>
      </c>
      <c r="F58" s="61">
        <v>3240.25</v>
      </c>
      <c r="G58" s="141">
        <f t="shared" si="0"/>
        <v>0</v>
      </c>
      <c r="H58" s="2"/>
    </row>
    <row r="59" spans="1:15" x14ac:dyDescent="0.25">
      <c r="A59" s="20">
        <v>42324</v>
      </c>
      <c r="B59" s="65">
        <v>570</v>
      </c>
      <c r="C59" s="31" t="s">
        <v>336</v>
      </c>
      <c r="D59" s="51">
        <v>342.28</v>
      </c>
      <c r="E59" s="52">
        <v>42326</v>
      </c>
      <c r="F59" s="53">
        <v>342.28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42325</v>
      </c>
      <c r="B60" s="65">
        <v>571</v>
      </c>
      <c r="C60" s="31" t="s">
        <v>444</v>
      </c>
      <c r="D60" s="51">
        <v>968.3</v>
      </c>
      <c r="E60" s="52">
        <v>42325</v>
      </c>
      <c r="F60" s="53">
        <v>968.3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42325</v>
      </c>
      <c r="B61" s="65">
        <v>572</v>
      </c>
      <c r="C61" s="31" t="s">
        <v>455</v>
      </c>
      <c r="D61" s="51">
        <v>745.2</v>
      </c>
      <c r="E61" s="52">
        <v>42325</v>
      </c>
      <c r="F61" s="53">
        <v>745.2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ht="30" x14ac:dyDescent="0.25">
      <c r="A62" s="20">
        <v>42326</v>
      </c>
      <c r="B62" s="65">
        <v>573</v>
      </c>
      <c r="C62" s="31" t="s">
        <v>363</v>
      </c>
      <c r="D62" s="51">
        <v>2665</v>
      </c>
      <c r="E62" s="52" t="s">
        <v>460</v>
      </c>
      <c r="F62" s="53">
        <f>1665+1000</f>
        <v>2665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42326</v>
      </c>
      <c r="B63" s="65">
        <v>574</v>
      </c>
      <c r="C63" s="31" t="s">
        <v>359</v>
      </c>
      <c r="D63" s="51">
        <v>423.36</v>
      </c>
      <c r="E63" s="106">
        <v>42329</v>
      </c>
      <c r="F63" s="53">
        <v>423.36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42326</v>
      </c>
      <c r="B64" s="65">
        <v>575</v>
      </c>
      <c r="C64" s="31" t="s">
        <v>444</v>
      </c>
      <c r="D64" s="51">
        <v>993.13</v>
      </c>
      <c r="E64" s="52">
        <v>42326</v>
      </c>
      <c r="F64" s="53">
        <v>993.13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42326</v>
      </c>
      <c r="B65" s="65">
        <v>576</v>
      </c>
      <c r="C65" s="31" t="s">
        <v>455</v>
      </c>
      <c r="D65" s="51">
        <v>599.38</v>
      </c>
      <c r="E65" s="52">
        <v>42326</v>
      </c>
      <c r="F65" s="53">
        <v>599.38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42326</v>
      </c>
      <c r="B66" s="65">
        <v>577</v>
      </c>
      <c r="C66" s="31" t="s">
        <v>336</v>
      </c>
      <c r="D66" s="51">
        <v>324.22000000000003</v>
      </c>
      <c r="E66" s="52">
        <v>42327</v>
      </c>
      <c r="F66" s="53">
        <v>324.22000000000003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42327</v>
      </c>
      <c r="B67" s="65">
        <v>578</v>
      </c>
      <c r="C67" s="31" t="s">
        <v>336</v>
      </c>
      <c r="D67" s="51">
        <v>354.75</v>
      </c>
      <c r="E67" s="52">
        <v>42328</v>
      </c>
      <c r="F67" s="53">
        <v>354.75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42327</v>
      </c>
      <c r="B68" s="65">
        <v>579</v>
      </c>
      <c r="C68" s="31" t="s">
        <v>455</v>
      </c>
      <c r="D68" s="51">
        <v>655.5</v>
      </c>
      <c r="E68" s="52">
        <v>42327</v>
      </c>
      <c r="F68" s="53">
        <v>655.5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42328</v>
      </c>
      <c r="B69" s="65">
        <v>580</v>
      </c>
      <c r="C69" s="31" t="s">
        <v>12</v>
      </c>
      <c r="D69" s="51">
        <v>4257.43</v>
      </c>
      <c r="E69" s="52">
        <v>42328</v>
      </c>
      <c r="F69" s="53">
        <v>4257.43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42328</v>
      </c>
      <c r="B70" s="65">
        <v>581</v>
      </c>
      <c r="C70" s="31" t="s">
        <v>70</v>
      </c>
      <c r="D70" s="51">
        <v>1094.5999999999999</v>
      </c>
      <c r="E70" s="52">
        <v>42332</v>
      </c>
      <c r="F70" s="53">
        <v>1094.5999999999999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42328</v>
      </c>
      <c r="B71" s="65">
        <v>582</v>
      </c>
      <c r="C71" s="31" t="s">
        <v>444</v>
      </c>
      <c r="D71" s="51">
        <v>1761.04</v>
      </c>
      <c r="E71" s="52">
        <v>42328</v>
      </c>
      <c r="F71" s="53">
        <v>1761.04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42328</v>
      </c>
      <c r="B72" s="65">
        <v>583</v>
      </c>
      <c r="C72" s="31" t="s">
        <v>359</v>
      </c>
      <c r="D72" s="51">
        <v>554.12</v>
      </c>
      <c r="E72" s="52">
        <v>42335</v>
      </c>
      <c r="F72" s="53">
        <v>554.12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42328</v>
      </c>
      <c r="B73" s="65">
        <v>584</v>
      </c>
      <c r="C73" s="31" t="s">
        <v>455</v>
      </c>
      <c r="D73" s="51">
        <v>833.52</v>
      </c>
      <c r="E73" s="52">
        <v>42328</v>
      </c>
      <c r="F73" s="53">
        <v>833.52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42328</v>
      </c>
      <c r="B74" s="65">
        <v>585</v>
      </c>
      <c r="C74" s="31" t="s">
        <v>444</v>
      </c>
      <c r="D74" s="51">
        <v>5499.28</v>
      </c>
      <c r="E74" s="52">
        <v>42328</v>
      </c>
      <c r="F74" s="53">
        <v>5499.28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42328</v>
      </c>
      <c r="B75" s="65">
        <v>586</v>
      </c>
      <c r="C75" s="137" t="s">
        <v>319</v>
      </c>
      <c r="D75" s="138">
        <v>4524.6899999999996</v>
      </c>
      <c r="E75" s="52">
        <v>42332</v>
      </c>
      <c r="F75" s="53">
        <v>4524.6899999999996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42328</v>
      </c>
      <c r="B76" s="65">
        <v>587</v>
      </c>
      <c r="C76" s="31" t="s">
        <v>336</v>
      </c>
      <c r="D76" s="51">
        <v>370.04</v>
      </c>
      <c r="E76" s="106">
        <v>42329</v>
      </c>
      <c r="F76" s="53">
        <v>370.04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42329</v>
      </c>
      <c r="B77" s="65">
        <v>588</v>
      </c>
      <c r="C77" s="98" t="s">
        <v>359</v>
      </c>
      <c r="D77" s="51">
        <v>1011.36</v>
      </c>
      <c r="E77" s="52">
        <v>42334</v>
      </c>
      <c r="F77" s="53">
        <v>1011.36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42329</v>
      </c>
      <c r="B78" s="65">
        <v>589</v>
      </c>
      <c r="C78" s="31" t="s">
        <v>70</v>
      </c>
      <c r="D78" s="51">
        <v>1301.6400000000001</v>
      </c>
      <c r="E78" s="52">
        <v>42333</v>
      </c>
      <c r="F78" s="53">
        <v>1301.6400000000001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42329</v>
      </c>
      <c r="B79" s="65">
        <v>590</v>
      </c>
      <c r="C79" s="31" t="s">
        <v>455</v>
      </c>
      <c r="D79" s="51">
        <v>1039.6400000000001</v>
      </c>
      <c r="E79" s="52">
        <v>42329</v>
      </c>
      <c r="F79" s="53">
        <v>1039.6400000000001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42329</v>
      </c>
      <c r="B80" s="65">
        <v>591</v>
      </c>
      <c r="C80" s="31" t="s">
        <v>444</v>
      </c>
      <c r="D80" s="51">
        <v>6061.23</v>
      </c>
      <c r="E80" s="52">
        <v>42329</v>
      </c>
      <c r="F80" s="53">
        <v>6061.23</v>
      </c>
      <c r="G80" s="26">
        <f t="shared" si="0"/>
        <v>0</v>
      </c>
      <c r="H80" s="2"/>
    </row>
    <row r="81" spans="1:8" customFormat="1" x14ac:dyDescent="0.25">
      <c r="A81" s="20">
        <v>42329</v>
      </c>
      <c r="B81" s="65">
        <v>592</v>
      </c>
      <c r="C81" s="31" t="s">
        <v>378</v>
      </c>
      <c r="D81" s="51">
        <v>6357.8</v>
      </c>
      <c r="E81" s="60">
        <v>42349</v>
      </c>
      <c r="F81" s="61">
        <v>6357.8</v>
      </c>
      <c r="G81" s="141">
        <f t="shared" si="0"/>
        <v>0</v>
      </c>
      <c r="H81" s="2"/>
    </row>
    <row r="82" spans="1:8" customFormat="1" x14ac:dyDescent="0.25">
      <c r="A82" s="20">
        <v>42329</v>
      </c>
      <c r="B82" s="65">
        <v>593</v>
      </c>
      <c r="C82" s="31" t="s">
        <v>336</v>
      </c>
      <c r="D82" s="51">
        <v>368.72</v>
      </c>
      <c r="E82" s="52">
        <v>42331</v>
      </c>
      <c r="F82" s="53">
        <v>368.72</v>
      </c>
      <c r="G82" s="26">
        <f t="shared" si="0"/>
        <v>0</v>
      </c>
      <c r="H82" s="2"/>
    </row>
    <row r="83" spans="1:8" customFormat="1" x14ac:dyDescent="0.25">
      <c r="A83" s="20">
        <v>42330</v>
      </c>
      <c r="B83" s="65">
        <v>594</v>
      </c>
      <c r="C83" s="137" t="s">
        <v>192</v>
      </c>
      <c r="D83" s="138">
        <v>5865.18</v>
      </c>
      <c r="E83" s="52">
        <v>42337</v>
      </c>
      <c r="F83" s="53">
        <v>5865.18</v>
      </c>
      <c r="G83" s="26">
        <f t="shared" si="0"/>
        <v>0</v>
      </c>
      <c r="H83" s="2"/>
    </row>
    <row r="84" spans="1:8" customFormat="1" x14ac:dyDescent="0.25">
      <c r="A84" s="20">
        <v>42331</v>
      </c>
      <c r="B84" s="65">
        <v>595</v>
      </c>
      <c r="C84" s="31" t="s">
        <v>455</v>
      </c>
      <c r="D84" s="51">
        <v>662.23</v>
      </c>
      <c r="E84" s="52">
        <v>42331</v>
      </c>
      <c r="F84" s="53">
        <v>662.23</v>
      </c>
      <c r="G84" s="26">
        <f t="shared" si="0"/>
        <v>0</v>
      </c>
      <c r="H84" s="2"/>
    </row>
    <row r="85" spans="1:8" customFormat="1" x14ac:dyDescent="0.25">
      <c r="A85" s="20">
        <v>42331</v>
      </c>
      <c r="B85" s="65">
        <v>596</v>
      </c>
      <c r="C85" s="31" t="s">
        <v>336</v>
      </c>
      <c r="D85" s="51">
        <v>354.64</v>
      </c>
      <c r="E85" s="52">
        <v>42333</v>
      </c>
      <c r="F85" s="53">
        <v>354.64</v>
      </c>
      <c r="G85" s="26">
        <f t="shared" si="0"/>
        <v>0</v>
      </c>
      <c r="H85" s="2"/>
    </row>
    <row r="86" spans="1:8" customFormat="1" x14ac:dyDescent="0.25">
      <c r="A86" s="20">
        <v>42331</v>
      </c>
      <c r="B86" s="65">
        <v>597</v>
      </c>
      <c r="C86" s="31" t="s">
        <v>450</v>
      </c>
      <c r="D86" s="51">
        <v>658.56</v>
      </c>
      <c r="E86" s="52">
        <v>42336</v>
      </c>
      <c r="F86" s="53">
        <v>658.56</v>
      </c>
      <c r="G86" s="26">
        <f t="shared" si="0"/>
        <v>0</v>
      </c>
      <c r="H86" s="2"/>
    </row>
    <row r="87" spans="1:8" customFormat="1" x14ac:dyDescent="0.25">
      <c r="A87" s="20">
        <v>42332</v>
      </c>
      <c r="B87" s="65">
        <v>598</v>
      </c>
      <c r="C87" s="31" t="s">
        <v>444</v>
      </c>
      <c r="D87" s="51">
        <v>1013.82</v>
      </c>
      <c r="E87" s="52">
        <v>42332</v>
      </c>
      <c r="F87" s="53">
        <v>1013.82</v>
      </c>
      <c r="G87" s="26">
        <f t="shared" si="0"/>
        <v>0</v>
      </c>
      <c r="H87" s="2"/>
    </row>
    <row r="88" spans="1:8" customFormat="1" ht="30" x14ac:dyDescent="0.25">
      <c r="A88" s="20">
        <v>42332</v>
      </c>
      <c r="B88" s="65">
        <v>599</v>
      </c>
      <c r="C88" s="31" t="s">
        <v>363</v>
      </c>
      <c r="D88" s="51">
        <v>3436.06</v>
      </c>
      <c r="E88" s="60" t="s">
        <v>465</v>
      </c>
      <c r="F88" s="61">
        <f>1000+2436.06</f>
        <v>3436.06</v>
      </c>
      <c r="G88" s="26">
        <f t="shared" si="0"/>
        <v>0</v>
      </c>
      <c r="H88" s="2"/>
    </row>
    <row r="89" spans="1:8" customFormat="1" x14ac:dyDescent="0.25">
      <c r="A89" s="20">
        <v>42332</v>
      </c>
      <c r="B89" s="65">
        <v>600</v>
      </c>
      <c r="C89" s="31" t="s">
        <v>319</v>
      </c>
      <c r="D89" s="51">
        <v>5881.26</v>
      </c>
      <c r="E89" s="60">
        <v>42342</v>
      </c>
      <c r="F89" s="61">
        <v>5881.26</v>
      </c>
      <c r="G89" s="26">
        <f t="shared" si="0"/>
        <v>0</v>
      </c>
      <c r="H89" s="2"/>
    </row>
    <row r="90" spans="1:8" customFormat="1" x14ac:dyDescent="0.25">
      <c r="A90" s="20">
        <v>42332</v>
      </c>
      <c r="B90" s="65">
        <v>601</v>
      </c>
      <c r="C90" s="31" t="s">
        <v>455</v>
      </c>
      <c r="D90" s="51">
        <v>752</v>
      </c>
      <c r="E90" s="52">
        <v>42332</v>
      </c>
      <c r="F90" s="53">
        <v>752</v>
      </c>
      <c r="G90" s="26">
        <f t="shared" si="0"/>
        <v>0</v>
      </c>
      <c r="H90" s="2"/>
    </row>
    <row r="91" spans="1:8" customFormat="1" x14ac:dyDescent="0.25">
      <c r="A91" s="20">
        <v>42333</v>
      </c>
      <c r="B91" s="65">
        <v>602</v>
      </c>
      <c r="C91" s="31" t="s">
        <v>70</v>
      </c>
      <c r="D91" s="51">
        <v>1306.5</v>
      </c>
      <c r="E91" s="52">
        <v>42336</v>
      </c>
      <c r="F91" s="53">
        <v>1306.5</v>
      </c>
      <c r="G91" s="26">
        <f t="shared" si="0"/>
        <v>0</v>
      </c>
      <c r="H91" s="2"/>
    </row>
    <row r="92" spans="1:8" customFormat="1" x14ac:dyDescent="0.25">
      <c r="A92" s="20">
        <v>42333</v>
      </c>
      <c r="B92" s="65">
        <v>603</v>
      </c>
      <c r="C92" s="31" t="s">
        <v>336</v>
      </c>
      <c r="D92" s="51">
        <v>354.2</v>
      </c>
      <c r="E92" s="52">
        <v>42335</v>
      </c>
      <c r="F92" s="53">
        <v>354.2</v>
      </c>
      <c r="G92" s="26">
        <f t="shared" si="0"/>
        <v>0</v>
      </c>
      <c r="H92" s="2"/>
    </row>
    <row r="93" spans="1:8" customFormat="1" x14ac:dyDescent="0.25">
      <c r="A93" s="20">
        <v>42334</v>
      </c>
      <c r="B93" s="65">
        <v>604</v>
      </c>
      <c r="C93" s="137" t="s">
        <v>444</v>
      </c>
      <c r="D93" s="138">
        <v>752.99</v>
      </c>
      <c r="E93" s="52">
        <v>42334</v>
      </c>
      <c r="F93" s="53">
        <v>752.99</v>
      </c>
      <c r="G93" s="26">
        <f t="shared" si="0"/>
        <v>0</v>
      </c>
      <c r="H93" s="2"/>
    </row>
    <row r="94" spans="1:8" customFormat="1" x14ac:dyDescent="0.25">
      <c r="A94" s="20">
        <v>42334</v>
      </c>
      <c r="B94" s="65">
        <v>605</v>
      </c>
      <c r="C94" s="31" t="s">
        <v>359</v>
      </c>
      <c r="D94" s="51">
        <v>729.39</v>
      </c>
      <c r="E94" s="52">
        <v>42338</v>
      </c>
      <c r="F94" s="53">
        <v>729.39</v>
      </c>
      <c r="G94" s="26">
        <f t="shared" si="0"/>
        <v>0</v>
      </c>
      <c r="H94" s="2"/>
    </row>
    <row r="95" spans="1:8" customFormat="1" x14ac:dyDescent="0.25">
      <c r="A95" s="20">
        <v>42334</v>
      </c>
      <c r="B95" s="65">
        <v>606</v>
      </c>
      <c r="C95" s="31" t="s">
        <v>455</v>
      </c>
      <c r="D95" s="51">
        <v>517</v>
      </c>
      <c r="E95" s="52">
        <v>42334</v>
      </c>
      <c r="F95" s="53">
        <v>517</v>
      </c>
      <c r="G95" s="26">
        <f t="shared" si="0"/>
        <v>0</v>
      </c>
      <c r="H95" s="2"/>
    </row>
    <row r="96" spans="1:8" customFormat="1" x14ac:dyDescent="0.25">
      <c r="A96" s="20">
        <v>42334</v>
      </c>
      <c r="B96" s="65">
        <v>607</v>
      </c>
      <c r="C96" s="31" t="s">
        <v>12</v>
      </c>
      <c r="D96" s="51">
        <v>2002.94</v>
      </c>
      <c r="E96" s="52">
        <v>42334</v>
      </c>
      <c r="F96" s="53">
        <v>2002.94</v>
      </c>
      <c r="G96" s="26">
        <f t="shared" si="0"/>
        <v>0</v>
      </c>
      <c r="H96" s="2"/>
    </row>
    <row r="97" spans="1:9" x14ac:dyDescent="0.25">
      <c r="A97" s="20">
        <v>42334</v>
      </c>
      <c r="B97" s="65">
        <v>608</v>
      </c>
      <c r="C97" s="31" t="s">
        <v>444</v>
      </c>
      <c r="D97" s="51">
        <v>1386.34</v>
      </c>
      <c r="E97" s="52">
        <v>42334</v>
      </c>
      <c r="F97" s="53">
        <v>1386.34</v>
      </c>
      <c r="G97" s="26">
        <f t="shared" si="0"/>
        <v>0</v>
      </c>
      <c r="H97" s="2"/>
    </row>
    <row r="98" spans="1:9" x14ac:dyDescent="0.25">
      <c r="A98" s="20">
        <v>42334</v>
      </c>
      <c r="B98" s="65">
        <v>609</v>
      </c>
      <c r="C98" s="137" t="s">
        <v>459</v>
      </c>
      <c r="D98" s="138">
        <v>2705.4</v>
      </c>
      <c r="E98" s="52">
        <v>42334</v>
      </c>
      <c r="F98" s="53">
        <v>2705.4</v>
      </c>
      <c r="G98" s="26">
        <f t="shared" si="0"/>
        <v>0</v>
      </c>
      <c r="H98" s="2"/>
    </row>
    <row r="99" spans="1:9" x14ac:dyDescent="0.25">
      <c r="A99" s="20">
        <v>42335</v>
      </c>
      <c r="B99" s="65">
        <v>610</v>
      </c>
      <c r="C99" s="137" t="s">
        <v>359</v>
      </c>
      <c r="D99" s="138">
        <v>1466.84</v>
      </c>
      <c r="E99" s="52">
        <v>42336</v>
      </c>
      <c r="F99" s="53">
        <v>1466.84</v>
      </c>
      <c r="G99" s="26">
        <f t="shared" si="0"/>
        <v>0</v>
      </c>
      <c r="I99" s="102"/>
    </row>
    <row r="100" spans="1:9" x14ac:dyDescent="0.25">
      <c r="A100" s="20">
        <v>42335</v>
      </c>
      <c r="B100" s="65">
        <v>611</v>
      </c>
      <c r="C100" s="31" t="s">
        <v>455</v>
      </c>
      <c r="D100" s="51">
        <v>851.17</v>
      </c>
      <c r="E100" s="139">
        <v>42335</v>
      </c>
      <c r="F100" s="140">
        <v>851.17</v>
      </c>
      <c r="G100" s="26">
        <f t="shared" si="0"/>
        <v>0</v>
      </c>
      <c r="H100" s="2"/>
    </row>
    <row r="101" spans="1:9" x14ac:dyDescent="0.25">
      <c r="A101" s="20">
        <v>42335</v>
      </c>
      <c r="B101" s="65">
        <v>612</v>
      </c>
      <c r="C101" s="31" t="s">
        <v>336</v>
      </c>
      <c r="D101" s="51">
        <v>442.64</v>
      </c>
      <c r="E101" s="52">
        <v>42336</v>
      </c>
      <c r="F101" s="53">
        <v>442.64</v>
      </c>
      <c r="G101" s="26">
        <f t="shared" si="0"/>
        <v>0</v>
      </c>
      <c r="H101" s="2"/>
    </row>
    <row r="102" spans="1:9" x14ac:dyDescent="0.25">
      <c r="A102" s="20">
        <v>42335</v>
      </c>
      <c r="B102" s="65">
        <v>613</v>
      </c>
      <c r="C102" s="31" t="s">
        <v>378</v>
      </c>
      <c r="D102" s="51">
        <v>3255</v>
      </c>
      <c r="E102" s="60">
        <v>42349</v>
      </c>
      <c r="F102" s="61">
        <v>3255</v>
      </c>
      <c r="G102" s="141">
        <f t="shared" si="0"/>
        <v>0</v>
      </c>
      <c r="H102" s="2"/>
    </row>
    <row r="103" spans="1:9" x14ac:dyDescent="0.25">
      <c r="A103" s="20">
        <v>42335</v>
      </c>
      <c r="B103" s="65">
        <v>614</v>
      </c>
      <c r="C103" s="31" t="s">
        <v>444</v>
      </c>
      <c r="D103" s="51">
        <v>4799.04</v>
      </c>
      <c r="E103" s="52">
        <v>42335</v>
      </c>
      <c r="F103" s="53">
        <v>4799.04</v>
      </c>
      <c r="G103" s="26">
        <f t="shared" si="0"/>
        <v>0</v>
      </c>
      <c r="H103" s="2"/>
    </row>
    <row r="104" spans="1:9" x14ac:dyDescent="0.25">
      <c r="A104" s="20">
        <v>42336</v>
      </c>
      <c r="B104" s="65">
        <v>615</v>
      </c>
      <c r="C104" s="31" t="s">
        <v>359</v>
      </c>
      <c r="D104" s="51">
        <v>456.96</v>
      </c>
      <c r="E104" s="60">
        <v>42340</v>
      </c>
      <c r="F104" s="61">
        <v>456.96</v>
      </c>
      <c r="G104" s="26">
        <f t="shared" si="0"/>
        <v>0</v>
      </c>
      <c r="H104" s="2"/>
    </row>
    <row r="105" spans="1:9" x14ac:dyDescent="0.25">
      <c r="A105" s="20">
        <v>42336</v>
      </c>
      <c r="B105" s="65">
        <v>616</v>
      </c>
      <c r="C105" s="31" t="s">
        <v>363</v>
      </c>
      <c r="D105" s="51">
        <v>3281.54</v>
      </c>
      <c r="E105" s="60">
        <v>42353</v>
      </c>
      <c r="F105" s="61">
        <v>3281.54</v>
      </c>
      <c r="G105" s="26">
        <f t="shared" si="0"/>
        <v>0</v>
      </c>
      <c r="H105" s="2"/>
    </row>
    <row r="106" spans="1:9" x14ac:dyDescent="0.25">
      <c r="A106" s="20">
        <v>42336</v>
      </c>
      <c r="B106" s="65">
        <v>617</v>
      </c>
      <c r="C106" s="137" t="s">
        <v>455</v>
      </c>
      <c r="D106" s="138">
        <v>1039.6400000000001</v>
      </c>
      <c r="E106" s="139">
        <v>42336</v>
      </c>
      <c r="F106" s="140">
        <v>1039.6400000000001</v>
      </c>
      <c r="G106" s="26">
        <f t="shared" si="0"/>
        <v>0</v>
      </c>
      <c r="H106" s="2"/>
    </row>
    <row r="107" spans="1:9" x14ac:dyDescent="0.25">
      <c r="A107" s="20">
        <v>42336</v>
      </c>
      <c r="B107" s="65">
        <v>618</v>
      </c>
      <c r="C107" s="31" t="s">
        <v>336</v>
      </c>
      <c r="D107" s="51">
        <v>309.32</v>
      </c>
      <c r="E107" s="139">
        <v>42337</v>
      </c>
      <c r="F107" s="140">
        <v>309.32</v>
      </c>
      <c r="G107" s="26">
        <f t="shared" si="0"/>
        <v>0</v>
      </c>
      <c r="H107" s="2"/>
    </row>
    <row r="108" spans="1:9" x14ac:dyDescent="0.25">
      <c r="A108" s="20">
        <v>42336</v>
      </c>
      <c r="B108" s="65">
        <v>619</v>
      </c>
      <c r="C108" s="31" t="s">
        <v>444</v>
      </c>
      <c r="D108" s="51">
        <v>4869.6000000000004</v>
      </c>
      <c r="E108" s="139">
        <v>42336</v>
      </c>
      <c r="F108" s="140">
        <v>4869.6000000000004</v>
      </c>
      <c r="G108" s="26">
        <f t="shared" si="0"/>
        <v>0</v>
      </c>
      <c r="H108" s="2"/>
    </row>
    <row r="109" spans="1:9" x14ac:dyDescent="0.25">
      <c r="A109" s="20">
        <v>42337</v>
      </c>
      <c r="B109" s="65">
        <v>620</v>
      </c>
      <c r="C109" s="31" t="s">
        <v>192</v>
      </c>
      <c r="D109" s="51">
        <v>5986.88</v>
      </c>
      <c r="E109" s="60">
        <v>42344</v>
      </c>
      <c r="F109" s="61">
        <v>5986.88</v>
      </c>
      <c r="G109" s="26">
        <f t="shared" si="0"/>
        <v>0</v>
      </c>
      <c r="H109" s="2"/>
    </row>
    <row r="110" spans="1:9" x14ac:dyDescent="0.25">
      <c r="A110" s="20">
        <v>42337</v>
      </c>
      <c r="B110" s="65">
        <v>621</v>
      </c>
      <c r="C110" s="104" t="s">
        <v>115</v>
      </c>
      <c r="D110" s="105">
        <v>0</v>
      </c>
      <c r="E110" s="60"/>
      <c r="F110" s="61"/>
      <c r="G110" s="26">
        <f t="shared" si="0"/>
        <v>0</v>
      </c>
      <c r="H110" s="2"/>
    </row>
    <row r="111" spans="1:9" x14ac:dyDescent="0.25">
      <c r="A111" s="20">
        <v>42337</v>
      </c>
      <c r="B111" s="65">
        <v>622</v>
      </c>
      <c r="C111" s="31" t="s">
        <v>336</v>
      </c>
      <c r="D111" s="51">
        <v>436.48</v>
      </c>
      <c r="E111" s="60">
        <v>42339</v>
      </c>
      <c r="F111" s="61">
        <v>436.48</v>
      </c>
      <c r="G111" s="26">
        <f t="shared" si="0"/>
        <v>0</v>
      </c>
      <c r="H111" s="2"/>
    </row>
    <row r="112" spans="1:9" x14ac:dyDescent="0.25">
      <c r="A112" s="20">
        <v>42338</v>
      </c>
      <c r="B112" s="65">
        <v>623</v>
      </c>
      <c r="C112" s="31" t="s">
        <v>359</v>
      </c>
      <c r="D112" s="51">
        <v>252</v>
      </c>
      <c r="E112" s="60">
        <v>42340</v>
      </c>
      <c r="F112" s="61">
        <v>252</v>
      </c>
      <c r="G112" s="26">
        <f t="shared" si="0"/>
        <v>0</v>
      </c>
      <c r="H112" s="2"/>
    </row>
    <row r="113" spans="1:9" x14ac:dyDescent="0.25">
      <c r="A113" s="20">
        <v>42338</v>
      </c>
      <c r="B113" s="65">
        <v>624</v>
      </c>
      <c r="C113" s="31" t="s">
        <v>455</v>
      </c>
      <c r="D113" s="51">
        <v>768.45</v>
      </c>
      <c r="E113" s="139">
        <v>42338</v>
      </c>
      <c r="F113" s="140">
        <v>768.45</v>
      </c>
      <c r="G113" s="26">
        <f t="shared" si="0"/>
        <v>0</v>
      </c>
      <c r="H113" s="2"/>
    </row>
    <row r="114" spans="1:9" x14ac:dyDescent="0.25">
      <c r="A114" s="20">
        <v>42338</v>
      </c>
      <c r="B114" s="65">
        <v>625</v>
      </c>
      <c r="C114" s="31" t="s">
        <v>378</v>
      </c>
      <c r="D114" s="51">
        <v>4567.66</v>
      </c>
      <c r="E114" s="60">
        <v>42349</v>
      </c>
      <c r="F114" s="61">
        <v>4567.66</v>
      </c>
      <c r="G114" s="141">
        <f t="shared" si="0"/>
        <v>0</v>
      </c>
      <c r="H114" s="2"/>
    </row>
    <row r="115" spans="1:9" x14ac:dyDescent="0.25">
      <c r="A115" s="20"/>
      <c r="B115" s="21"/>
      <c r="C115" s="22" t="s">
        <v>5</v>
      </c>
      <c r="D115" s="23"/>
      <c r="E115" s="24"/>
      <c r="F115" s="25"/>
      <c r="G115" s="26">
        <f t="shared" si="0"/>
        <v>0</v>
      </c>
      <c r="H115" s="2"/>
    </row>
    <row r="116" spans="1:9" x14ac:dyDescent="0.25">
      <c r="A116" s="20"/>
      <c r="B116" s="21"/>
      <c r="C116" s="22" t="s">
        <v>5</v>
      </c>
      <c r="D116" s="23"/>
      <c r="E116" s="24"/>
      <c r="F116" s="25"/>
      <c r="G116" s="26"/>
      <c r="H116" s="2"/>
      <c r="I116"/>
    </row>
    <row r="117" spans="1:9" ht="15.75" thickBot="1" x14ac:dyDescent="0.3">
      <c r="A117" s="32"/>
      <c r="B117" s="33"/>
      <c r="C117" s="34"/>
      <c r="D117" s="35"/>
      <c r="E117" s="36"/>
      <c r="F117" s="35"/>
      <c r="G117" s="37"/>
      <c r="H117" s="2"/>
      <c r="I117"/>
    </row>
    <row r="118" spans="1:9" ht="15.75" thickTop="1" x14ac:dyDescent="0.25">
      <c r="A118" s="38"/>
      <c r="B118" s="39"/>
      <c r="C118" s="2"/>
      <c r="D118" s="55">
        <f>SUM(D4:D117)</f>
        <v>234642.11000000013</v>
      </c>
      <c r="E118" s="56"/>
      <c r="F118" s="55">
        <f>SUM(F4:F117)</f>
        <v>234642.11000000013</v>
      </c>
      <c r="G118" s="59"/>
      <c r="H118" s="2"/>
      <c r="I118"/>
    </row>
    <row r="119" spans="1:9" x14ac:dyDescent="0.25">
      <c r="A119" s="38"/>
      <c r="B119" s="39"/>
      <c r="C119" s="2"/>
      <c r="D119" s="40"/>
      <c r="E119" s="41"/>
      <c r="F119" s="40"/>
      <c r="G119" s="59"/>
      <c r="H119" s="2"/>
      <c r="I119"/>
    </row>
    <row r="120" spans="1:9" ht="30" x14ac:dyDescent="0.25">
      <c r="A120" s="38"/>
      <c r="B120" s="39"/>
      <c r="C120" s="2"/>
      <c r="D120" s="43" t="s">
        <v>6</v>
      </c>
      <c r="E120" s="41"/>
      <c r="F120" s="44" t="s">
        <v>7</v>
      </c>
      <c r="G120" s="59"/>
      <c r="H120" s="2"/>
      <c r="I120"/>
    </row>
    <row r="121" spans="1:9" ht="15.75" thickBot="1" x14ac:dyDescent="0.3">
      <c r="A121" s="38"/>
      <c r="B121" s="39"/>
      <c r="C121" s="2"/>
      <c r="D121" s="43"/>
      <c r="E121" s="41"/>
      <c r="F121" s="44"/>
      <c r="G121" s="59"/>
      <c r="H121" s="2"/>
      <c r="I121"/>
    </row>
    <row r="122" spans="1:9" ht="21.75" thickBot="1" x14ac:dyDescent="0.4">
      <c r="A122" s="38"/>
      <c r="B122" s="39"/>
      <c r="C122" s="2"/>
      <c r="D122" s="144">
        <f>D118-F118</f>
        <v>0</v>
      </c>
      <c r="E122" s="145"/>
      <c r="F122" s="146"/>
      <c r="H122" s="2"/>
      <c r="I122"/>
    </row>
    <row r="123" spans="1:9" x14ac:dyDescent="0.25">
      <c r="A123" s="38"/>
      <c r="B123" s="39"/>
      <c r="C123" s="2"/>
      <c r="D123" s="40"/>
      <c r="E123" s="41"/>
      <c r="F123" s="40"/>
      <c r="H123" s="2"/>
      <c r="I123"/>
    </row>
    <row r="124" spans="1:9" ht="18.75" x14ac:dyDescent="0.3">
      <c r="A124" s="38"/>
      <c r="B124" s="39"/>
      <c r="C124" s="2"/>
      <c r="D124" s="147" t="s">
        <v>8</v>
      </c>
      <c r="E124" s="147"/>
      <c r="F124" s="147"/>
      <c r="H124" s="2"/>
      <c r="I124"/>
    </row>
    <row r="125" spans="1:9" x14ac:dyDescent="0.25">
      <c r="A125" s="38"/>
      <c r="B125" s="39"/>
      <c r="C125" s="2"/>
      <c r="D125" s="40"/>
      <c r="E125" s="41"/>
      <c r="F125" s="40"/>
      <c r="H125" s="2"/>
      <c r="I125"/>
    </row>
    <row r="126" spans="1:9" x14ac:dyDescent="0.25">
      <c r="A126" s="38"/>
      <c r="B126" s="39"/>
      <c r="C126" s="2"/>
      <c r="D126" s="40"/>
      <c r="E126" s="41"/>
      <c r="F126" s="40"/>
      <c r="H126" s="2"/>
      <c r="I126"/>
    </row>
    <row r="127" spans="1:9" x14ac:dyDescent="0.25">
      <c r="A127" s="38"/>
      <c r="B127" s="39"/>
      <c r="C127" s="2"/>
      <c r="D127" s="40"/>
      <c r="E127" s="41"/>
      <c r="F127" s="40"/>
      <c r="H127" s="2"/>
      <c r="I127"/>
    </row>
    <row r="128" spans="1:9" x14ac:dyDescent="0.25">
      <c r="A128" s="38"/>
      <c r="B128" s="39"/>
      <c r="C128" s="2"/>
      <c r="D128" s="40"/>
      <c r="E128" s="41"/>
      <c r="F128" s="40"/>
      <c r="H128" s="2"/>
      <c r="I128"/>
    </row>
    <row r="129" spans="1:9" x14ac:dyDescent="0.25">
      <c r="A129" s="38"/>
      <c r="B129" s="39"/>
      <c r="C129" s="2"/>
      <c r="D129" s="40"/>
      <c r="E129" s="41"/>
      <c r="F129" s="40"/>
      <c r="H129" s="2"/>
      <c r="I129"/>
    </row>
    <row r="130" spans="1:9" x14ac:dyDescent="0.25">
      <c r="A130" s="38"/>
      <c r="B130" s="39"/>
      <c r="C130" s="2"/>
      <c r="D130" s="40"/>
      <c r="E130" s="41"/>
      <c r="F130" s="40"/>
      <c r="H130" s="2"/>
      <c r="I130"/>
    </row>
    <row r="131" spans="1:9" x14ac:dyDescent="0.25">
      <c r="A131" s="38"/>
      <c r="B131" s="39"/>
      <c r="C131" s="2"/>
      <c r="D131" s="40"/>
      <c r="E131" s="41"/>
      <c r="F131" s="40"/>
      <c r="H131" s="2"/>
      <c r="I131"/>
    </row>
    <row r="132" spans="1:9" x14ac:dyDescent="0.25">
      <c r="A132" s="38"/>
      <c r="B132" s="39"/>
      <c r="C132" s="2"/>
      <c r="D132" s="40"/>
      <c r="E132" s="41"/>
      <c r="F132" s="40"/>
      <c r="H132" s="2"/>
      <c r="I132"/>
    </row>
    <row r="133" spans="1:9" x14ac:dyDescent="0.25">
      <c r="A133" s="38"/>
      <c r="B133" s="39"/>
      <c r="C133" s="2"/>
      <c r="D133" s="40"/>
      <c r="E133" s="41"/>
      <c r="F133" s="40"/>
      <c r="H133" s="2"/>
      <c r="I133"/>
    </row>
    <row r="134" spans="1:9" x14ac:dyDescent="0.25">
      <c r="A134" s="38"/>
      <c r="B134" s="39"/>
      <c r="C134" s="2"/>
      <c r="D134" s="40"/>
      <c r="E134" s="41"/>
      <c r="F134" s="40"/>
      <c r="H134" s="2"/>
      <c r="I134"/>
    </row>
    <row r="135" spans="1:9" x14ac:dyDescent="0.25">
      <c r="A135" s="38"/>
      <c r="B135" s="39"/>
      <c r="C135" s="2"/>
      <c r="D135" s="40"/>
      <c r="E135" s="41"/>
      <c r="F135" s="40"/>
      <c r="H135" s="2"/>
      <c r="I135"/>
    </row>
  </sheetData>
  <mergeCells count="4">
    <mergeCell ref="B1:F1"/>
    <mergeCell ref="B2:C2"/>
    <mergeCell ref="D122:F122"/>
    <mergeCell ref="D124:F124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34"/>
  <sheetViews>
    <sheetView topLeftCell="A105" workbookViewId="0">
      <selection activeCell="F7" sqref="F7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2" t="s">
        <v>461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42339</v>
      </c>
      <c r="B4" s="69">
        <v>626</v>
      </c>
      <c r="C4" s="15" t="s">
        <v>455</v>
      </c>
      <c r="D4" s="16">
        <v>706.41</v>
      </c>
      <c r="E4" s="24">
        <v>42339</v>
      </c>
      <c r="F4" s="25">
        <v>706.41</v>
      </c>
      <c r="G4" s="19">
        <f>D4-F4</f>
        <v>0</v>
      </c>
      <c r="H4" s="2"/>
    </row>
    <row r="5" spans="1:12" x14ac:dyDescent="0.25">
      <c r="A5" s="20">
        <v>42339</v>
      </c>
      <c r="B5" s="65">
        <v>627</v>
      </c>
      <c r="C5" s="22" t="s">
        <v>336</v>
      </c>
      <c r="D5" s="23">
        <v>359.04</v>
      </c>
      <c r="E5" s="24">
        <v>42340</v>
      </c>
      <c r="F5" s="25">
        <v>359.04</v>
      </c>
      <c r="G5" s="26">
        <f>D5-F5</f>
        <v>0</v>
      </c>
      <c r="H5" s="57"/>
    </row>
    <row r="6" spans="1:12" x14ac:dyDescent="0.25">
      <c r="A6" s="20">
        <v>42340</v>
      </c>
      <c r="B6" s="65">
        <v>628</v>
      </c>
      <c r="C6" s="22" t="s">
        <v>359</v>
      </c>
      <c r="D6" s="23">
        <v>381.62</v>
      </c>
      <c r="E6" s="24">
        <v>42341</v>
      </c>
      <c r="F6" s="25">
        <v>381.62</v>
      </c>
      <c r="G6" s="26">
        <f>D6-F6</f>
        <v>0</v>
      </c>
      <c r="H6" s="57"/>
    </row>
    <row r="7" spans="1:12" x14ac:dyDescent="0.25">
      <c r="A7" s="20">
        <v>42340</v>
      </c>
      <c r="B7" s="65">
        <v>629</v>
      </c>
      <c r="C7" s="22" t="s">
        <v>455</v>
      </c>
      <c r="D7" s="23">
        <v>815.92</v>
      </c>
      <c r="E7" s="24">
        <v>42340</v>
      </c>
      <c r="F7" s="25">
        <v>815.92</v>
      </c>
      <c r="G7" s="26">
        <f t="shared" ref="G7:G114" si="0">D7-F7</f>
        <v>0</v>
      </c>
      <c r="H7" s="57"/>
      <c r="J7" s="27"/>
    </row>
    <row r="8" spans="1:12" x14ac:dyDescent="0.25">
      <c r="A8" s="20">
        <v>42340</v>
      </c>
      <c r="B8" s="65">
        <v>630</v>
      </c>
      <c r="C8" s="22" t="s">
        <v>462</v>
      </c>
      <c r="D8" s="23">
        <v>1606.15</v>
      </c>
      <c r="E8" s="24">
        <v>42340</v>
      </c>
      <c r="F8" s="25">
        <v>1606.15</v>
      </c>
      <c r="G8" s="26">
        <f t="shared" si="0"/>
        <v>0</v>
      </c>
      <c r="H8" s="57"/>
      <c r="J8" s="27"/>
    </row>
    <row r="9" spans="1:12" x14ac:dyDescent="0.25">
      <c r="A9" s="20">
        <v>42340</v>
      </c>
      <c r="B9" s="65">
        <v>631</v>
      </c>
      <c r="C9" s="22" t="s">
        <v>463</v>
      </c>
      <c r="D9" s="23">
        <v>1203.1500000000001</v>
      </c>
      <c r="E9" s="24">
        <v>42340</v>
      </c>
      <c r="F9" s="25">
        <v>1203.1500000000001</v>
      </c>
      <c r="G9" s="26">
        <f t="shared" si="0"/>
        <v>0</v>
      </c>
      <c r="H9" s="57"/>
      <c r="J9" s="27"/>
    </row>
    <row r="10" spans="1:12" x14ac:dyDescent="0.25">
      <c r="A10" s="20">
        <v>42340</v>
      </c>
      <c r="B10" s="65">
        <v>632</v>
      </c>
      <c r="C10" s="22" t="s">
        <v>336</v>
      </c>
      <c r="D10" s="23">
        <v>346.28</v>
      </c>
      <c r="E10" s="24">
        <v>42341</v>
      </c>
      <c r="F10" s="25">
        <v>346.28</v>
      </c>
      <c r="G10" s="26">
        <f t="shared" si="0"/>
        <v>0</v>
      </c>
      <c r="H10" s="57"/>
      <c r="J10" s="27"/>
    </row>
    <row r="11" spans="1:12" x14ac:dyDescent="0.25">
      <c r="A11" s="20">
        <v>42341</v>
      </c>
      <c r="B11" s="65">
        <v>633</v>
      </c>
      <c r="C11" s="22" t="s">
        <v>359</v>
      </c>
      <c r="D11" s="23">
        <v>694.42</v>
      </c>
      <c r="E11" s="24">
        <v>42342</v>
      </c>
      <c r="F11" s="25">
        <v>694.42</v>
      </c>
      <c r="G11" s="26">
        <f t="shared" si="0"/>
        <v>0</v>
      </c>
      <c r="H11" s="57"/>
      <c r="J11" s="27"/>
    </row>
    <row r="12" spans="1:12" x14ac:dyDescent="0.25">
      <c r="A12" s="20">
        <v>42341</v>
      </c>
      <c r="B12" s="65">
        <v>634</v>
      </c>
      <c r="C12" s="22" t="s">
        <v>455</v>
      </c>
      <c r="D12" s="23">
        <v>662.23</v>
      </c>
      <c r="E12" s="24">
        <v>42341</v>
      </c>
      <c r="F12" s="25">
        <v>662.23</v>
      </c>
      <c r="G12" s="26">
        <f t="shared" si="0"/>
        <v>0</v>
      </c>
      <c r="H12" s="57"/>
      <c r="J12" s="27"/>
    </row>
    <row r="13" spans="1:12" x14ac:dyDescent="0.25">
      <c r="A13" s="20">
        <v>42341</v>
      </c>
      <c r="B13" s="65">
        <v>635</v>
      </c>
      <c r="C13" s="22" t="s">
        <v>336</v>
      </c>
      <c r="D13" s="23">
        <v>370.92</v>
      </c>
      <c r="E13" s="24">
        <v>42343</v>
      </c>
      <c r="F13" s="25">
        <v>370.92</v>
      </c>
      <c r="G13" s="26">
        <f t="shared" si="0"/>
        <v>0</v>
      </c>
      <c r="H13" s="57"/>
      <c r="J13" s="27"/>
    </row>
    <row r="14" spans="1:12" x14ac:dyDescent="0.25">
      <c r="A14" s="20">
        <v>42341</v>
      </c>
      <c r="B14" s="65">
        <v>636</v>
      </c>
      <c r="C14" s="22" t="s">
        <v>12</v>
      </c>
      <c r="D14" s="23">
        <v>2245.46</v>
      </c>
      <c r="E14" s="24">
        <v>42341</v>
      </c>
      <c r="F14" s="25">
        <v>2245.46</v>
      </c>
      <c r="G14" s="26">
        <f t="shared" si="0"/>
        <v>0</v>
      </c>
      <c r="H14" s="57"/>
      <c r="J14" s="27"/>
    </row>
    <row r="15" spans="1:12" x14ac:dyDescent="0.25">
      <c r="A15" s="20">
        <v>42341</v>
      </c>
      <c r="B15" s="65">
        <v>637</v>
      </c>
      <c r="C15" s="22" t="s">
        <v>387</v>
      </c>
      <c r="D15" s="23">
        <v>1400</v>
      </c>
      <c r="E15" s="24">
        <v>42341</v>
      </c>
      <c r="F15" s="25">
        <v>1400</v>
      </c>
      <c r="G15" s="26">
        <f t="shared" si="0"/>
        <v>0</v>
      </c>
      <c r="H15" s="57"/>
      <c r="I15" s="102"/>
      <c r="J15" s="103"/>
      <c r="K15" s="57"/>
      <c r="L15" s="57"/>
    </row>
    <row r="16" spans="1:12" x14ac:dyDescent="0.25">
      <c r="A16" s="20">
        <v>42341</v>
      </c>
      <c r="B16" s="65">
        <v>638</v>
      </c>
      <c r="C16" s="29" t="s">
        <v>444</v>
      </c>
      <c r="D16" s="23">
        <v>1918.63</v>
      </c>
      <c r="E16" s="24">
        <v>42341</v>
      </c>
      <c r="F16" s="25">
        <v>1918.63</v>
      </c>
      <c r="G16" s="26">
        <f t="shared" si="0"/>
        <v>0</v>
      </c>
      <c r="H16" s="57"/>
      <c r="I16" s="102"/>
      <c r="J16" s="103"/>
      <c r="K16" s="57"/>
      <c r="L16" s="57"/>
    </row>
    <row r="17" spans="1:12" x14ac:dyDescent="0.25">
      <c r="A17" s="20">
        <v>42342</v>
      </c>
      <c r="B17" s="65">
        <v>639</v>
      </c>
      <c r="C17" s="22" t="s">
        <v>359</v>
      </c>
      <c r="D17" s="23">
        <v>963.06</v>
      </c>
      <c r="E17" s="24">
        <v>42343</v>
      </c>
      <c r="F17" s="25">
        <v>963.06</v>
      </c>
      <c r="G17" s="26">
        <f t="shared" si="0"/>
        <v>0</v>
      </c>
      <c r="H17" s="57"/>
      <c r="I17" s="102"/>
      <c r="J17" s="103"/>
      <c r="K17" s="57"/>
      <c r="L17" s="57"/>
    </row>
    <row r="18" spans="1:12" x14ac:dyDescent="0.25">
      <c r="A18" s="20">
        <v>42342</v>
      </c>
      <c r="B18" s="65">
        <v>640</v>
      </c>
      <c r="C18" s="22" t="s">
        <v>70</v>
      </c>
      <c r="D18" s="23">
        <v>1005.94</v>
      </c>
      <c r="E18" s="24">
        <v>42346</v>
      </c>
      <c r="F18" s="25">
        <v>1005.94</v>
      </c>
      <c r="G18" s="26">
        <f t="shared" si="0"/>
        <v>0</v>
      </c>
      <c r="H18" s="57"/>
      <c r="J18" s="103"/>
      <c r="K18" s="57"/>
      <c r="L18" s="57"/>
    </row>
    <row r="19" spans="1:12" x14ac:dyDescent="0.25">
      <c r="A19" s="20">
        <v>42342</v>
      </c>
      <c r="B19" s="65">
        <v>641</v>
      </c>
      <c r="C19" s="22" t="s">
        <v>319</v>
      </c>
      <c r="D19" s="23">
        <v>4466.12</v>
      </c>
      <c r="E19" s="24">
        <v>42346</v>
      </c>
      <c r="F19" s="25">
        <v>4466.12</v>
      </c>
      <c r="G19" s="26">
        <f t="shared" si="0"/>
        <v>0</v>
      </c>
      <c r="H19" s="57"/>
      <c r="J19" s="27"/>
    </row>
    <row r="20" spans="1:12" x14ac:dyDescent="0.25">
      <c r="A20" s="20">
        <v>42342</v>
      </c>
      <c r="B20" s="65">
        <v>642</v>
      </c>
      <c r="C20" s="22" t="s">
        <v>444</v>
      </c>
      <c r="D20" s="23">
        <v>9367.6200000000008</v>
      </c>
      <c r="E20" s="24">
        <v>42342</v>
      </c>
      <c r="F20" s="25">
        <v>9367.6200000000008</v>
      </c>
      <c r="G20" s="26">
        <f t="shared" si="0"/>
        <v>0</v>
      </c>
      <c r="H20" s="57"/>
      <c r="J20" s="27"/>
    </row>
    <row r="21" spans="1:12" x14ac:dyDescent="0.25">
      <c r="A21" s="20">
        <v>42342</v>
      </c>
      <c r="B21" s="65">
        <v>643</v>
      </c>
      <c r="C21" s="22" t="s">
        <v>455</v>
      </c>
      <c r="D21" s="23">
        <v>2453.4</v>
      </c>
      <c r="E21" s="24">
        <v>42342</v>
      </c>
      <c r="F21" s="25">
        <v>2453.4</v>
      </c>
      <c r="G21" s="26">
        <f t="shared" si="0"/>
        <v>0</v>
      </c>
      <c r="H21" s="57"/>
    </row>
    <row r="22" spans="1:12" x14ac:dyDescent="0.25">
      <c r="A22" s="20">
        <v>42342</v>
      </c>
      <c r="B22" s="65">
        <v>644</v>
      </c>
      <c r="C22" s="22" t="s">
        <v>462</v>
      </c>
      <c r="D22" s="23">
        <v>722.8</v>
      </c>
      <c r="E22" s="24">
        <v>42342</v>
      </c>
      <c r="F22" s="25">
        <v>722.8</v>
      </c>
      <c r="G22" s="26">
        <f t="shared" si="0"/>
        <v>0</v>
      </c>
      <c r="H22" s="57"/>
      <c r="J22" s="27"/>
    </row>
    <row r="23" spans="1:12" x14ac:dyDescent="0.25">
      <c r="A23" s="20">
        <v>42342</v>
      </c>
      <c r="B23" s="65">
        <v>645</v>
      </c>
      <c r="C23" s="22" t="s">
        <v>378</v>
      </c>
      <c r="D23" s="23">
        <v>5195.3999999999996</v>
      </c>
      <c r="E23" s="24">
        <v>42349</v>
      </c>
      <c r="F23" s="25">
        <v>5195.3999999999996</v>
      </c>
      <c r="G23" s="26">
        <f t="shared" si="0"/>
        <v>0</v>
      </c>
      <c r="H23" s="57"/>
      <c r="J23" s="27"/>
    </row>
    <row r="24" spans="1:12" x14ac:dyDescent="0.25">
      <c r="A24" s="20">
        <v>42343</v>
      </c>
      <c r="B24" s="65">
        <v>646</v>
      </c>
      <c r="C24" s="22" t="s">
        <v>70</v>
      </c>
      <c r="D24" s="23">
        <v>1255.8</v>
      </c>
      <c r="E24" s="24">
        <v>42343</v>
      </c>
      <c r="F24" s="25">
        <v>1255.8</v>
      </c>
      <c r="G24" s="26">
        <f t="shared" si="0"/>
        <v>0</v>
      </c>
      <c r="H24" s="57"/>
      <c r="J24" s="27"/>
    </row>
    <row r="25" spans="1:12" x14ac:dyDescent="0.25">
      <c r="A25" s="20">
        <v>42343</v>
      </c>
      <c r="B25" s="65">
        <v>647</v>
      </c>
      <c r="C25" s="22" t="s">
        <v>359</v>
      </c>
      <c r="D25" s="23">
        <v>923.16</v>
      </c>
      <c r="E25" s="24">
        <v>42349</v>
      </c>
      <c r="F25" s="25">
        <v>923.16</v>
      </c>
      <c r="G25" s="26">
        <f t="shared" si="0"/>
        <v>0</v>
      </c>
      <c r="H25" s="57"/>
      <c r="J25" s="27"/>
    </row>
    <row r="26" spans="1:12" x14ac:dyDescent="0.25">
      <c r="A26" s="20">
        <v>42343</v>
      </c>
      <c r="B26" s="65">
        <v>648</v>
      </c>
      <c r="C26" s="22" t="s">
        <v>464</v>
      </c>
      <c r="D26" s="23">
        <v>562.01</v>
      </c>
      <c r="E26" s="24">
        <v>42343</v>
      </c>
      <c r="F26" s="25">
        <v>562.01</v>
      </c>
      <c r="G26" s="26">
        <f t="shared" si="0"/>
        <v>0</v>
      </c>
      <c r="H26" s="57"/>
      <c r="J26" s="27"/>
    </row>
    <row r="27" spans="1:12" x14ac:dyDescent="0.25">
      <c r="A27" s="20">
        <v>42343</v>
      </c>
      <c r="B27" s="65">
        <v>649</v>
      </c>
      <c r="C27" s="22" t="s">
        <v>336</v>
      </c>
      <c r="D27" s="23">
        <v>274.95</v>
      </c>
      <c r="E27" s="24">
        <v>42345</v>
      </c>
      <c r="F27" s="25">
        <v>274.95</v>
      </c>
      <c r="G27" s="26">
        <f t="shared" si="0"/>
        <v>0</v>
      </c>
      <c r="H27" s="57"/>
      <c r="J27" s="27"/>
    </row>
    <row r="28" spans="1:12" x14ac:dyDescent="0.25">
      <c r="A28" s="20">
        <v>42343</v>
      </c>
      <c r="B28" s="65">
        <v>650</v>
      </c>
      <c r="C28" s="22" t="s">
        <v>444</v>
      </c>
      <c r="D28" s="23">
        <v>5133.99</v>
      </c>
      <c r="E28" s="24">
        <v>42344</v>
      </c>
      <c r="F28" s="25">
        <v>5133.99</v>
      </c>
      <c r="G28" s="26">
        <f t="shared" si="0"/>
        <v>0</v>
      </c>
      <c r="H28" s="57"/>
      <c r="J28" s="27"/>
    </row>
    <row r="29" spans="1:12" x14ac:dyDescent="0.25">
      <c r="A29" s="20">
        <v>42344</v>
      </c>
      <c r="B29" s="65">
        <v>651</v>
      </c>
      <c r="C29" s="22" t="s">
        <v>192</v>
      </c>
      <c r="D29" s="23">
        <v>5036.95</v>
      </c>
      <c r="E29" s="24">
        <v>42351</v>
      </c>
      <c r="F29" s="25">
        <v>5036.95</v>
      </c>
      <c r="G29" s="26">
        <f t="shared" si="0"/>
        <v>0</v>
      </c>
      <c r="H29" s="57"/>
    </row>
    <row r="30" spans="1:12" x14ac:dyDescent="0.25">
      <c r="A30" s="20">
        <v>42344</v>
      </c>
      <c r="B30" s="65">
        <v>652</v>
      </c>
      <c r="C30" s="22" t="s">
        <v>455</v>
      </c>
      <c r="D30" s="23">
        <v>1408.16</v>
      </c>
      <c r="E30" s="24">
        <v>42344</v>
      </c>
      <c r="F30" s="25">
        <v>1408.16</v>
      </c>
      <c r="G30" s="26">
        <f t="shared" si="0"/>
        <v>0</v>
      </c>
      <c r="H30" s="57"/>
    </row>
    <row r="31" spans="1:12" x14ac:dyDescent="0.25">
      <c r="A31" s="20">
        <v>42345</v>
      </c>
      <c r="B31" s="65">
        <v>653</v>
      </c>
      <c r="C31" s="22" t="s">
        <v>455</v>
      </c>
      <c r="D31" s="23">
        <v>733.6</v>
      </c>
      <c r="E31" s="24">
        <v>42345</v>
      </c>
      <c r="F31" s="25">
        <v>733.6</v>
      </c>
      <c r="G31" s="26">
        <f t="shared" si="0"/>
        <v>0</v>
      </c>
      <c r="H31" s="57"/>
    </row>
    <row r="32" spans="1:12" x14ac:dyDescent="0.25">
      <c r="A32" s="20">
        <v>42345</v>
      </c>
      <c r="B32" s="65">
        <v>654</v>
      </c>
      <c r="C32" s="22" t="s">
        <v>336</v>
      </c>
      <c r="D32" s="23">
        <v>440.1</v>
      </c>
      <c r="E32" s="24">
        <v>42346</v>
      </c>
      <c r="F32" s="25">
        <v>440.1</v>
      </c>
      <c r="G32" s="26">
        <f t="shared" si="0"/>
        <v>0</v>
      </c>
      <c r="H32" s="57"/>
    </row>
    <row r="33" spans="1:8" customFormat="1" x14ac:dyDescent="0.25">
      <c r="A33" s="20">
        <v>42345</v>
      </c>
      <c r="B33" s="65">
        <v>655</v>
      </c>
      <c r="C33" s="22" t="s">
        <v>341</v>
      </c>
      <c r="D33" s="23">
        <v>4395.6000000000004</v>
      </c>
      <c r="E33" s="24">
        <v>42362</v>
      </c>
      <c r="F33" s="25">
        <v>4395.6000000000004</v>
      </c>
      <c r="G33" s="26">
        <f t="shared" si="0"/>
        <v>0</v>
      </c>
      <c r="H33" s="57"/>
    </row>
    <row r="34" spans="1:8" customFormat="1" x14ac:dyDescent="0.25">
      <c r="A34" s="20">
        <v>42346</v>
      </c>
      <c r="B34" s="65">
        <v>656</v>
      </c>
      <c r="C34" s="22" t="s">
        <v>12</v>
      </c>
      <c r="D34" s="23">
        <v>3111.68</v>
      </c>
      <c r="E34" s="24">
        <v>42346</v>
      </c>
      <c r="F34" s="25">
        <v>3111.68</v>
      </c>
      <c r="G34" s="26">
        <f t="shared" si="0"/>
        <v>0</v>
      </c>
      <c r="H34" s="57"/>
    </row>
    <row r="35" spans="1:8" customFormat="1" x14ac:dyDescent="0.25">
      <c r="A35" s="20">
        <v>42346</v>
      </c>
      <c r="B35" s="65">
        <v>657</v>
      </c>
      <c r="C35" s="22" t="s">
        <v>455</v>
      </c>
      <c r="D35" s="23">
        <v>729.6</v>
      </c>
      <c r="E35" s="24">
        <v>42346</v>
      </c>
      <c r="F35" s="25">
        <v>729.6</v>
      </c>
      <c r="G35" s="26">
        <f t="shared" si="0"/>
        <v>0</v>
      </c>
      <c r="H35" s="57"/>
    </row>
    <row r="36" spans="1:8" customFormat="1" x14ac:dyDescent="0.25">
      <c r="A36" s="20">
        <v>42346</v>
      </c>
      <c r="B36" s="65">
        <v>658</v>
      </c>
      <c r="C36" s="22" t="s">
        <v>319</v>
      </c>
      <c r="D36" s="23">
        <v>5280.72</v>
      </c>
      <c r="E36" s="24">
        <v>42369</v>
      </c>
      <c r="F36" s="25">
        <v>5280.72</v>
      </c>
      <c r="G36" s="26">
        <f t="shared" si="0"/>
        <v>0</v>
      </c>
      <c r="H36" s="57"/>
    </row>
    <row r="37" spans="1:8" customFormat="1" x14ac:dyDescent="0.25">
      <c r="A37" s="20">
        <v>42346</v>
      </c>
      <c r="B37" s="65">
        <v>659</v>
      </c>
      <c r="C37" s="22" t="s">
        <v>378</v>
      </c>
      <c r="D37" s="23">
        <v>5732.4</v>
      </c>
      <c r="E37" s="24">
        <v>42349</v>
      </c>
      <c r="F37" s="25">
        <v>5732.4</v>
      </c>
      <c r="G37" s="26">
        <f t="shared" si="0"/>
        <v>0</v>
      </c>
      <c r="H37" s="57"/>
    </row>
    <row r="38" spans="1:8" customFormat="1" x14ac:dyDescent="0.25">
      <c r="A38" s="20">
        <v>42346</v>
      </c>
      <c r="B38" s="65">
        <v>660</v>
      </c>
      <c r="C38" s="22" t="s">
        <v>336</v>
      </c>
      <c r="D38" s="23">
        <v>386.55</v>
      </c>
      <c r="E38" s="24">
        <v>42348</v>
      </c>
      <c r="F38" s="25">
        <v>386.55</v>
      </c>
      <c r="G38" s="26">
        <f t="shared" si="0"/>
        <v>0</v>
      </c>
      <c r="H38" s="57"/>
    </row>
    <row r="39" spans="1:8" customFormat="1" x14ac:dyDescent="0.25">
      <c r="A39" s="20">
        <v>42347</v>
      </c>
      <c r="B39" s="65">
        <v>661</v>
      </c>
      <c r="C39" s="22" t="s">
        <v>463</v>
      </c>
      <c r="D39" s="23">
        <v>1746.48</v>
      </c>
      <c r="E39" s="24">
        <v>42347</v>
      </c>
      <c r="F39" s="25">
        <v>1746.48</v>
      </c>
      <c r="G39" s="26">
        <f t="shared" si="0"/>
        <v>0</v>
      </c>
      <c r="H39" s="57"/>
    </row>
    <row r="40" spans="1:8" customFormat="1" x14ac:dyDescent="0.25">
      <c r="A40" s="20">
        <v>42347</v>
      </c>
      <c r="B40" s="65">
        <v>662</v>
      </c>
      <c r="C40" s="22" t="s">
        <v>455</v>
      </c>
      <c r="D40" s="23">
        <v>847.36</v>
      </c>
      <c r="E40" s="24">
        <v>42347</v>
      </c>
      <c r="F40" s="25">
        <v>847.36</v>
      </c>
      <c r="G40" s="26">
        <f t="shared" si="0"/>
        <v>0</v>
      </c>
      <c r="H40" s="57"/>
    </row>
    <row r="41" spans="1:8" customFormat="1" x14ac:dyDescent="0.25">
      <c r="A41" s="20">
        <v>42348</v>
      </c>
      <c r="B41" s="65">
        <v>663</v>
      </c>
      <c r="C41" s="22" t="s">
        <v>12</v>
      </c>
      <c r="D41" s="23">
        <v>3727.35</v>
      </c>
      <c r="E41" s="24">
        <v>42348</v>
      </c>
      <c r="F41" s="25">
        <v>3727.35</v>
      </c>
      <c r="G41" s="26">
        <f t="shared" si="0"/>
        <v>0</v>
      </c>
      <c r="H41" s="57"/>
    </row>
    <row r="42" spans="1:8" customFormat="1" x14ac:dyDescent="0.25">
      <c r="A42" s="20">
        <v>42348</v>
      </c>
      <c r="B42" s="65">
        <v>664</v>
      </c>
      <c r="C42" s="22" t="s">
        <v>462</v>
      </c>
      <c r="D42" s="23">
        <v>1665.3</v>
      </c>
      <c r="E42" s="24">
        <v>42348</v>
      </c>
      <c r="F42" s="25">
        <v>1665.3</v>
      </c>
      <c r="G42" s="26">
        <f t="shared" si="0"/>
        <v>0</v>
      </c>
      <c r="H42" s="57"/>
    </row>
    <row r="43" spans="1:8" customFormat="1" x14ac:dyDescent="0.25">
      <c r="A43" s="20">
        <v>42348</v>
      </c>
      <c r="B43" s="65">
        <v>665</v>
      </c>
      <c r="C43" s="31" t="s">
        <v>455</v>
      </c>
      <c r="D43" s="51">
        <v>800</v>
      </c>
      <c r="E43" s="52">
        <v>42348</v>
      </c>
      <c r="F43" s="53">
        <v>800</v>
      </c>
      <c r="G43" s="26">
        <f t="shared" si="0"/>
        <v>0</v>
      </c>
      <c r="H43" s="57"/>
    </row>
    <row r="44" spans="1:8" customFormat="1" x14ac:dyDescent="0.25">
      <c r="A44" s="20">
        <v>42348</v>
      </c>
      <c r="B44" s="65">
        <v>666</v>
      </c>
      <c r="C44" s="31" t="s">
        <v>336</v>
      </c>
      <c r="D44" s="51">
        <v>388.24</v>
      </c>
      <c r="E44" s="52">
        <v>42349</v>
      </c>
      <c r="F44" s="53">
        <v>388.24</v>
      </c>
      <c r="G44" s="26">
        <f t="shared" si="0"/>
        <v>0</v>
      </c>
      <c r="H44" s="57"/>
    </row>
    <row r="45" spans="1:8" customFormat="1" x14ac:dyDescent="0.25">
      <c r="A45" s="20">
        <v>42349</v>
      </c>
      <c r="B45" s="65">
        <v>667</v>
      </c>
      <c r="C45" s="31" t="s">
        <v>455</v>
      </c>
      <c r="D45" s="51">
        <v>861</v>
      </c>
      <c r="E45" s="52">
        <v>42349</v>
      </c>
      <c r="F45" s="53">
        <v>861</v>
      </c>
      <c r="G45" s="26">
        <f t="shared" si="0"/>
        <v>0</v>
      </c>
      <c r="H45" s="57"/>
    </row>
    <row r="46" spans="1:8" customFormat="1" x14ac:dyDescent="0.25">
      <c r="A46" s="20">
        <v>42349</v>
      </c>
      <c r="B46" s="65">
        <v>668</v>
      </c>
      <c r="C46" s="31" t="s">
        <v>336</v>
      </c>
      <c r="D46" s="51">
        <v>481.16</v>
      </c>
      <c r="E46" s="52">
        <v>42351</v>
      </c>
      <c r="F46" s="53">
        <v>481.16</v>
      </c>
      <c r="G46" s="26">
        <f t="shared" si="0"/>
        <v>0</v>
      </c>
      <c r="H46" s="57"/>
    </row>
    <row r="47" spans="1:8" customFormat="1" x14ac:dyDescent="0.25">
      <c r="A47" s="20">
        <v>42349</v>
      </c>
      <c r="B47" s="65">
        <v>669</v>
      </c>
      <c r="C47" s="31" t="s">
        <v>386</v>
      </c>
      <c r="D47" s="51">
        <v>2150</v>
      </c>
      <c r="E47" s="52">
        <v>42349</v>
      </c>
      <c r="F47" s="53">
        <v>2150</v>
      </c>
      <c r="G47" s="26">
        <f t="shared" si="0"/>
        <v>0</v>
      </c>
      <c r="H47" s="57"/>
    </row>
    <row r="48" spans="1:8" customFormat="1" x14ac:dyDescent="0.25">
      <c r="A48" s="20">
        <v>42349</v>
      </c>
      <c r="B48" s="65">
        <v>670</v>
      </c>
      <c r="C48" s="31" t="s">
        <v>444</v>
      </c>
      <c r="D48" s="51">
        <v>5808.43</v>
      </c>
      <c r="E48" s="106">
        <v>42349</v>
      </c>
      <c r="F48" s="53">
        <v>5808.43</v>
      </c>
      <c r="G48" s="26">
        <f t="shared" si="0"/>
        <v>0</v>
      </c>
      <c r="H48" s="57"/>
    </row>
    <row r="49" spans="1:15" x14ac:dyDescent="0.25">
      <c r="A49" s="20">
        <v>42349</v>
      </c>
      <c r="B49" s="65">
        <v>671</v>
      </c>
      <c r="C49" s="31" t="s">
        <v>70</v>
      </c>
      <c r="D49" s="51">
        <v>1702.22</v>
      </c>
      <c r="E49" s="52">
        <v>42354</v>
      </c>
      <c r="F49" s="53">
        <v>1702.22</v>
      </c>
      <c r="G49" s="26">
        <f t="shared" si="0"/>
        <v>0</v>
      </c>
      <c r="H49" s="57"/>
    </row>
    <row r="50" spans="1:15" x14ac:dyDescent="0.25">
      <c r="A50" s="20">
        <v>42350</v>
      </c>
      <c r="B50" s="65">
        <v>672</v>
      </c>
      <c r="C50" s="31" t="s">
        <v>359</v>
      </c>
      <c r="D50" s="51">
        <v>3010</v>
      </c>
      <c r="E50" s="52">
        <v>42354</v>
      </c>
      <c r="F50" s="53">
        <v>3010</v>
      </c>
      <c r="G50" s="26">
        <f t="shared" si="0"/>
        <v>0</v>
      </c>
      <c r="H50" s="57"/>
    </row>
    <row r="51" spans="1:15" ht="30" x14ac:dyDescent="0.25">
      <c r="A51" s="20">
        <v>42350</v>
      </c>
      <c r="B51" s="65">
        <v>673</v>
      </c>
      <c r="C51" s="31" t="s">
        <v>363</v>
      </c>
      <c r="D51" s="51">
        <v>2385.1999999999998</v>
      </c>
      <c r="E51" s="52" t="s">
        <v>467</v>
      </c>
      <c r="F51" s="53">
        <f>842.5+1542.7</f>
        <v>2385.1999999999998</v>
      </c>
      <c r="G51" s="26">
        <f t="shared" si="0"/>
        <v>0</v>
      </c>
      <c r="H51" s="57"/>
    </row>
    <row r="52" spans="1:15" x14ac:dyDescent="0.25">
      <c r="A52" s="20">
        <v>42350</v>
      </c>
      <c r="B52" s="65">
        <v>674</v>
      </c>
      <c r="C52" s="31" t="s">
        <v>455</v>
      </c>
      <c r="D52" s="51">
        <v>1138.83</v>
      </c>
      <c r="E52" s="52">
        <v>42350</v>
      </c>
      <c r="F52" s="53">
        <v>1138.83</v>
      </c>
      <c r="G52" s="26">
        <f t="shared" si="0"/>
        <v>0</v>
      </c>
      <c r="H52" s="57"/>
    </row>
    <row r="53" spans="1:15" x14ac:dyDescent="0.25">
      <c r="A53" s="20">
        <v>42350</v>
      </c>
      <c r="B53" s="65">
        <v>675</v>
      </c>
      <c r="C53" s="31" t="s">
        <v>444</v>
      </c>
      <c r="D53" s="51">
        <v>6259.56</v>
      </c>
      <c r="E53" s="52">
        <v>42350</v>
      </c>
      <c r="F53" s="53">
        <v>6259.56</v>
      </c>
      <c r="G53" s="26">
        <f t="shared" si="0"/>
        <v>0</v>
      </c>
      <c r="H53" s="57"/>
    </row>
    <row r="54" spans="1:15" x14ac:dyDescent="0.25">
      <c r="A54" s="20">
        <v>42350</v>
      </c>
      <c r="B54" s="65">
        <v>676</v>
      </c>
      <c r="C54" s="31" t="s">
        <v>378</v>
      </c>
      <c r="D54" s="51">
        <v>6275.6</v>
      </c>
      <c r="E54" s="60">
        <v>42372</v>
      </c>
      <c r="F54" s="61">
        <v>6275.6</v>
      </c>
      <c r="G54" s="141">
        <f t="shared" si="0"/>
        <v>0</v>
      </c>
      <c r="H54" s="57"/>
    </row>
    <row r="55" spans="1:15" x14ac:dyDescent="0.25">
      <c r="A55" s="20">
        <v>42351</v>
      </c>
      <c r="B55" s="65">
        <v>677</v>
      </c>
      <c r="C55" s="31" t="s">
        <v>336</v>
      </c>
      <c r="D55" s="51">
        <v>328.8</v>
      </c>
      <c r="E55" s="52">
        <v>42352</v>
      </c>
      <c r="F55" s="53">
        <v>328.8</v>
      </c>
      <c r="G55" s="26">
        <f t="shared" si="0"/>
        <v>0</v>
      </c>
      <c r="H55" s="57"/>
    </row>
    <row r="56" spans="1:15" x14ac:dyDescent="0.25">
      <c r="A56" s="20">
        <v>42351</v>
      </c>
      <c r="B56" s="65">
        <v>678</v>
      </c>
      <c r="C56" s="31" t="s">
        <v>192</v>
      </c>
      <c r="D56" s="51">
        <v>5560.24</v>
      </c>
      <c r="E56" s="52">
        <v>42358</v>
      </c>
      <c r="F56" s="53">
        <v>5560.24</v>
      </c>
      <c r="G56" s="26">
        <f t="shared" si="0"/>
        <v>0</v>
      </c>
      <c r="H56" s="57"/>
    </row>
    <row r="57" spans="1:15" x14ac:dyDescent="0.25">
      <c r="A57" s="20">
        <v>42352</v>
      </c>
      <c r="B57" s="65">
        <v>679</v>
      </c>
      <c r="C57" s="31" t="s">
        <v>444</v>
      </c>
      <c r="D57" s="51">
        <v>2056.4899999999998</v>
      </c>
      <c r="E57" s="52">
        <v>42352</v>
      </c>
      <c r="F57" s="53">
        <v>2056.4899999999998</v>
      </c>
      <c r="G57" s="26">
        <f t="shared" si="0"/>
        <v>0</v>
      </c>
      <c r="H57" s="57"/>
    </row>
    <row r="58" spans="1:15" x14ac:dyDescent="0.25">
      <c r="A58" s="20">
        <v>42352</v>
      </c>
      <c r="B58" s="65">
        <v>680</v>
      </c>
      <c r="C58" s="31" t="s">
        <v>455</v>
      </c>
      <c r="D58" s="51">
        <v>834.6</v>
      </c>
      <c r="E58" s="52">
        <v>42352</v>
      </c>
      <c r="F58" s="53">
        <v>834.6</v>
      </c>
      <c r="G58" s="26">
        <f t="shared" si="0"/>
        <v>0</v>
      </c>
      <c r="H58" s="57"/>
    </row>
    <row r="59" spans="1:15" x14ac:dyDescent="0.25">
      <c r="A59" s="20">
        <v>42352</v>
      </c>
      <c r="B59" s="65">
        <v>681</v>
      </c>
      <c r="C59" s="31" t="s">
        <v>336</v>
      </c>
      <c r="D59" s="51">
        <v>624.96</v>
      </c>
      <c r="E59" s="52">
        <v>42354</v>
      </c>
      <c r="F59" s="53">
        <v>624.96</v>
      </c>
      <c r="G59" s="26">
        <f t="shared" si="0"/>
        <v>0</v>
      </c>
      <c r="H59" s="57"/>
      <c r="J59" s="27"/>
      <c r="K59" s="27"/>
      <c r="L59" s="27"/>
      <c r="M59" s="27"/>
      <c r="N59" s="27"/>
    </row>
    <row r="60" spans="1:15" x14ac:dyDescent="0.25">
      <c r="A60" s="20">
        <v>42353</v>
      </c>
      <c r="B60" s="65">
        <v>682</v>
      </c>
      <c r="C60" s="31" t="s">
        <v>192</v>
      </c>
      <c r="D60" s="51">
        <v>415.4</v>
      </c>
      <c r="E60" s="52">
        <v>42358</v>
      </c>
      <c r="F60" s="53">
        <v>415.4</v>
      </c>
      <c r="G60" s="26">
        <f t="shared" si="0"/>
        <v>0</v>
      </c>
      <c r="H60" s="57"/>
      <c r="J60" s="27"/>
      <c r="K60" s="27"/>
      <c r="L60" s="27"/>
      <c r="M60" s="27"/>
      <c r="N60" s="27"/>
    </row>
    <row r="61" spans="1:15" x14ac:dyDescent="0.25">
      <c r="A61" s="20">
        <v>42353</v>
      </c>
      <c r="B61" s="65">
        <v>683</v>
      </c>
      <c r="C61" s="31" t="s">
        <v>455</v>
      </c>
      <c r="D61" s="51">
        <v>957.71</v>
      </c>
      <c r="E61" s="52">
        <v>42353</v>
      </c>
      <c r="F61" s="53">
        <v>957.71</v>
      </c>
      <c r="G61" s="26">
        <f t="shared" si="0"/>
        <v>0</v>
      </c>
      <c r="H61" s="57"/>
      <c r="J61" s="27"/>
      <c r="K61" s="27"/>
      <c r="L61" s="27"/>
      <c r="M61" s="27"/>
      <c r="N61" s="27"/>
    </row>
    <row r="62" spans="1:15" x14ac:dyDescent="0.25">
      <c r="A62" s="20">
        <v>42353</v>
      </c>
      <c r="B62" s="65">
        <v>684</v>
      </c>
      <c r="C62" s="31" t="s">
        <v>378</v>
      </c>
      <c r="D62" s="51">
        <v>9225.2000000000007</v>
      </c>
      <c r="E62" s="60">
        <v>42372</v>
      </c>
      <c r="F62" s="61">
        <v>9225.2000000000007</v>
      </c>
      <c r="G62" s="141">
        <f t="shared" si="0"/>
        <v>0</v>
      </c>
      <c r="H62" s="57"/>
      <c r="J62" s="82"/>
      <c r="K62" s="83"/>
      <c r="L62" s="84"/>
      <c r="M62" s="85"/>
      <c r="N62" s="52"/>
      <c r="O62" s="53"/>
    </row>
    <row r="63" spans="1:15" x14ac:dyDescent="0.25">
      <c r="A63" s="20">
        <v>42354</v>
      </c>
      <c r="B63" s="65">
        <v>685</v>
      </c>
      <c r="C63" s="31" t="s">
        <v>455</v>
      </c>
      <c r="D63" s="51">
        <v>1007</v>
      </c>
      <c r="E63" s="106">
        <v>42354</v>
      </c>
      <c r="F63" s="53">
        <v>1007</v>
      </c>
      <c r="G63" s="26">
        <f t="shared" si="0"/>
        <v>0</v>
      </c>
      <c r="H63" s="57"/>
      <c r="J63" s="82"/>
      <c r="K63" s="86"/>
      <c r="L63" s="84"/>
      <c r="M63" s="85"/>
      <c r="N63" s="52"/>
      <c r="O63" s="53"/>
    </row>
    <row r="64" spans="1:15" x14ac:dyDescent="0.25">
      <c r="A64" s="20">
        <v>42354</v>
      </c>
      <c r="B64" s="65">
        <v>686</v>
      </c>
      <c r="C64" s="31" t="s">
        <v>336</v>
      </c>
      <c r="D64" s="51">
        <v>924.14</v>
      </c>
      <c r="E64" s="52">
        <v>42356</v>
      </c>
      <c r="F64" s="53">
        <v>924.14</v>
      </c>
      <c r="G64" s="26">
        <f t="shared" si="0"/>
        <v>0</v>
      </c>
      <c r="H64" s="57"/>
      <c r="J64" s="82"/>
      <c r="K64" s="86"/>
      <c r="L64" s="84"/>
      <c r="M64" s="85"/>
      <c r="N64" s="52"/>
      <c r="O64" s="53"/>
    </row>
    <row r="65" spans="1:15" x14ac:dyDescent="0.25">
      <c r="A65" s="20">
        <v>42355</v>
      </c>
      <c r="B65" s="65">
        <v>687</v>
      </c>
      <c r="C65" s="31" t="s">
        <v>455</v>
      </c>
      <c r="D65" s="51">
        <v>1003.82</v>
      </c>
      <c r="E65" s="52">
        <v>42355</v>
      </c>
      <c r="F65" s="53">
        <v>1003.82</v>
      </c>
      <c r="G65" s="26">
        <f t="shared" si="0"/>
        <v>0</v>
      </c>
      <c r="H65" s="57"/>
      <c r="J65" s="82"/>
      <c r="K65" s="86"/>
      <c r="L65" s="84"/>
      <c r="M65" s="85"/>
      <c r="N65" s="52"/>
      <c r="O65" s="53"/>
    </row>
    <row r="66" spans="1:15" x14ac:dyDescent="0.25">
      <c r="A66" s="20">
        <v>42355</v>
      </c>
      <c r="B66" s="65">
        <v>688</v>
      </c>
      <c r="C66" s="31" t="s">
        <v>12</v>
      </c>
      <c r="D66" s="51">
        <v>3394.08</v>
      </c>
      <c r="E66" s="52">
        <v>42355</v>
      </c>
      <c r="F66" s="53">
        <v>3394.08</v>
      </c>
      <c r="G66" s="26">
        <f t="shared" si="0"/>
        <v>0</v>
      </c>
      <c r="H66" s="57"/>
      <c r="J66" s="82"/>
      <c r="K66" s="86"/>
      <c r="L66" s="84"/>
      <c r="M66" s="85"/>
      <c r="N66" s="52"/>
      <c r="O66" s="53"/>
    </row>
    <row r="67" spans="1:15" x14ac:dyDescent="0.25">
      <c r="A67" s="20">
        <v>42355</v>
      </c>
      <c r="B67" s="65">
        <v>689</v>
      </c>
      <c r="C67" s="31" t="s">
        <v>444</v>
      </c>
      <c r="D67" s="51">
        <v>1937.84</v>
      </c>
      <c r="E67" s="52">
        <v>42355</v>
      </c>
      <c r="F67" s="53">
        <v>1937.84</v>
      </c>
      <c r="G67" s="26">
        <f t="shared" si="0"/>
        <v>0</v>
      </c>
      <c r="H67" s="57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42356</v>
      </c>
      <c r="B68" s="65">
        <v>690</v>
      </c>
      <c r="C68" s="31" t="s">
        <v>455</v>
      </c>
      <c r="D68" s="51">
        <v>1057.3499999999999</v>
      </c>
      <c r="E68" s="52">
        <v>42356</v>
      </c>
      <c r="F68" s="53">
        <v>1057.3499999999999</v>
      </c>
      <c r="G68" s="26">
        <f t="shared" si="0"/>
        <v>0</v>
      </c>
      <c r="H68" s="57"/>
      <c r="J68" s="82"/>
      <c r="K68" s="86"/>
      <c r="L68" s="84"/>
      <c r="M68" s="85"/>
      <c r="N68" s="52"/>
      <c r="O68" s="53"/>
    </row>
    <row r="69" spans="1:15" x14ac:dyDescent="0.25">
      <c r="A69" s="20">
        <v>42356</v>
      </c>
      <c r="B69" s="65">
        <v>691</v>
      </c>
      <c r="C69" s="31" t="s">
        <v>444</v>
      </c>
      <c r="D69" s="51">
        <v>6279.68</v>
      </c>
      <c r="E69" s="52">
        <v>42356</v>
      </c>
      <c r="F69" s="53">
        <v>6279.68</v>
      </c>
      <c r="G69" s="26">
        <f t="shared" si="0"/>
        <v>0</v>
      </c>
      <c r="H69" s="57"/>
      <c r="J69" s="82"/>
      <c r="K69" s="86"/>
      <c r="L69" s="84"/>
      <c r="M69" s="85"/>
      <c r="N69" s="52"/>
      <c r="O69" s="53"/>
    </row>
    <row r="70" spans="1:15" x14ac:dyDescent="0.25">
      <c r="A70" s="20">
        <v>42356</v>
      </c>
      <c r="B70" s="65">
        <v>692</v>
      </c>
      <c r="C70" s="31" t="s">
        <v>70</v>
      </c>
      <c r="D70" s="51">
        <v>1866.8</v>
      </c>
      <c r="E70" s="52">
        <v>42356</v>
      </c>
      <c r="F70" s="53">
        <v>1866.8</v>
      </c>
      <c r="G70" s="26">
        <f t="shared" si="0"/>
        <v>0</v>
      </c>
      <c r="H70" s="57"/>
      <c r="J70" s="82"/>
      <c r="K70" s="86"/>
      <c r="L70" s="84"/>
      <c r="M70" s="85"/>
      <c r="N70" s="52"/>
      <c r="O70" s="53"/>
    </row>
    <row r="71" spans="1:15" x14ac:dyDescent="0.25">
      <c r="A71" s="20">
        <v>42357</v>
      </c>
      <c r="B71" s="65">
        <v>693</v>
      </c>
      <c r="C71" s="31" t="s">
        <v>455</v>
      </c>
      <c r="D71" s="51">
        <v>1280.48</v>
      </c>
      <c r="E71" s="52">
        <v>42357</v>
      </c>
      <c r="F71" s="53">
        <v>1280.48</v>
      </c>
      <c r="G71" s="26">
        <f t="shared" si="0"/>
        <v>0</v>
      </c>
      <c r="H71" s="57"/>
      <c r="J71" s="82"/>
      <c r="K71" s="86"/>
      <c r="L71" s="84"/>
      <c r="M71" s="85"/>
      <c r="N71" s="52"/>
      <c r="O71" s="53"/>
    </row>
    <row r="72" spans="1:15" x14ac:dyDescent="0.25">
      <c r="A72" s="20">
        <v>42357</v>
      </c>
      <c r="B72" s="65">
        <v>694</v>
      </c>
      <c r="C72" s="31" t="s">
        <v>12</v>
      </c>
      <c r="D72" s="51">
        <v>3054.72</v>
      </c>
      <c r="E72" s="52">
        <v>42357</v>
      </c>
      <c r="F72" s="53">
        <v>3054.72</v>
      </c>
      <c r="G72" s="26">
        <f t="shared" si="0"/>
        <v>0</v>
      </c>
      <c r="H72" s="57"/>
      <c r="J72" s="82"/>
      <c r="K72" s="86"/>
      <c r="L72" s="84"/>
      <c r="M72" s="85"/>
      <c r="N72" s="52"/>
      <c r="O72" s="53"/>
    </row>
    <row r="73" spans="1:15" x14ac:dyDescent="0.25">
      <c r="A73" s="20">
        <v>42357</v>
      </c>
      <c r="B73" s="65">
        <v>695</v>
      </c>
      <c r="C73" s="31" t="s">
        <v>378</v>
      </c>
      <c r="D73" s="51">
        <v>7639.2</v>
      </c>
      <c r="E73" s="60">
        <v>42372</v>
      </c>
      <c r="F73" s="61">
        <v>7639.2</v>
      </c>
      <c r="G73" s="141">
        <f t="shared" si="0"/>
        <v>0</v>
      </c>
      <c r="H73" s="57"/>
      <c r="J73" s="82"/>
      <c r="K73" s="86"/>
      <c r="L73" s="84"/>
      <c r="M73" s="85"/>
      <c r="N73" s="52"/>
      <c r="O73" s="53"/>
    </row>
    <row r="74" spans="1:15" x14ac:dyDescent="0.25">
      <c r="A74" s="20">
        <v>42357</v>
      </c>
      <c r="B74" s="65">
        <v>696</v>
      </c>
      <c r="C74" s="31" t="s">
        <v>444</v>
      </c>
      <c r="D74" s="51">
        <v>5287.46</v>
      </c>
      <c r="E74" s="52">
        <v>42357</v>
      </c>
      <c r="F74" s="53">
        <v>5287.46</v>
      </c>
      <c r="G74" s="26">
        <f t="shared" si="0"/>
        <v>0</v>
      </c>
      <c r="H74" s="57"/>
      <c r="J74" s="82"/>
      <c r="K74" s="86"/>
      <c r="L74" s="84"/>
      <c r="M74" s="85"/>
      <c r="N74" s="52"/>
      <c r="O74" s="53"/>
    </row>
    <row r="75" spans="1:15" x14ac:dyDescent="0.25">
      <c r="A75" s="20">
        <v>42358</v>
      </c>
      <c r="B75" s="65">
        <v>697</v>
      </c>
      <c r="C75" s="137" t="s">
        <v>455</v>
      </c>
      <c r="D75" s="138">
        <v>1062.6500000000001</v>
      </c>
      <c r="E75" s="52">
        <v>42358</v>
      </c>
      <c r="F75" s="53">
        <v>1062.6500000000001</v>
      </c>
      <c r="G75" s="26">
        <f t="shared" si="0"/>
        <v>0</v>
      </c>
      <c r="H75" s="57"/>
      <c r="J75" s="27"/>
      <c r="K75" s="27"/>
      <c r="L75" s="27"/>
      <c r="M75" s="27"/>
      <c r="N75" s="27"/>
    </row>
    <row r="76" spans="1:15" x14ac:dyDescent="0.25">
      <c r="A76" s="20">
        <v>42358</v>
      </c>
      <c r="B76" s="65">
        <v>698</v>
      </c>
      <c r="C76" s="31" t="s">
        <v>192</v>
      </c>
      <c r="D76" s="51">
        <v>5065.74</v>
      </c>
      <c r="E76" s="52">
        <v>42359</v>
      </c>
      <c r="F76" s="53">
        <v>5065.74</v>
      </c>
      <c r="G76" s="26">
        <f t="shared" si="0"/>
        <v>0</v>
      </c>
      <c r="H76" s="57"/>
      <c r="J76" s="27"/>
      <c r="K76" s="27"/>
      <c r="L76" s="27"/>
      <c r="M76" s="27"/>
      <c r="N76" s="27"/>
    </row>
    <row r="77" spans="1:15" x14ac:dyDescent="0.25">
      <c r="A77" s="20">
        <v>42358</v>
      </c>
      <c r="B77" s="65">
        <v>699</v>
      </c>
      <c r="C77" s="31" t="s">
        <v>70</v>
      </c>
      <c r="D77" s="51">
        <v>1939</v>
      </c>
      <c r="E77" s="52">
        <v>42366</v>
      </c>
      <c r="F77" s="53">
        <v>1939</v>
      </c>
      <c r="G77" s="26">
        <f t="shared" si="0"/>
        <v>0</v>
      </c>
      <c r="H77" s="57"/>
      <c r="J77" s="27"/>
      <c r="K77" s="27"/>
      <c r="L77" s="27"/>
      <c r="M77" s="27"/>
      <c r="N77" s="27"/>
    </row>
    <row r="78" spans="1:15" x14ac:dyDescent="0.25">
      <c r="A78" s="20">
        <v>42359</v>
      </c>
      <c r="B78" s="65">
        <v>700</v>
      </c>
      <c r="C78" s="31" t="s">
        <v>363</v>
      </c>
      <c r="D78" s="51">
        <v>3001.4</v>
      </c>
      <c r="E78" s="52">
        <v>42361</v>
      </c>
      <c r="F78" s="53">
        <v>3001.4</v>
      </c>
      <c r="G78" s="26">
        <f t="shared" si="0"/>
        <v>0</v>
      </c>
      <c r="H78" s="57"/>
      <c r="J78" s="27"/>
      <c r="K78" s="27"/>
      <c r="L78" s="27"/>
      <c r="M78" s="27"/>
      <c r="N78" s="27"/>
    </row>
    <row r="79" spans="1:15" x14ac:dyDescent="0.25">
      <c r="A79" s="20">
        <v>42359</v>
      </c>
      <c r="B79" s="65">
        <v>701</v>
      </c>
      <c r="C79" s="31" t="s">
        <v>359</v>
      </c>
      <c r="D79" s="51">
        <v>1100</v>
      </c>
      <c r="E79" s="52">
        <v>42360</v>
      </c>
      <c r="F79" s="53">
        <v>1100</v>
      </c>
      <c r="G79" s="26">
        <f t="shared" si="0"/>
        <v>0</v>
      </c>
      <c r="H79" s="57"/>
      <c r="J79" s="27"/>
      <c r="K79" s="27"/>
      <c r="L79" s="27"/>
      <c r="M79" s="27"/>
      <c r="N79" s="27"/>
    </row>
    <row r="80" spans="1:15" x14ac:dyDescent="0.25">
      <c r="A80" s="20" t="s">
        <v>466</v>
      </c>
      <c r="B80" s="65">
        <v>702</v>
      </c>
      <c r="C80" s="31" t="s">
        <v>455</v>
      </c>
      <c r="D80" s="51">
        <v>848</v>
      </c>
      <c r="E80" s="52">
        <v>42359</v>
      </c>
      <c r="F80" s="53">
        <v>848</v>
      </c>
      <c r="G80" s="26">
        <f t="shared" si="0"/>
        <v>0</v>
      </c>
      <c r="H80" s="57"/>
    </row>
    <row r="81" spans="1:8" customFormat="1" x14ac:dyDescent="0.25">
      <c r="A81" s="20">
        <v>42360</v>
      </c>
      <c r="B81" s="65">
        <v>703</v>
      </c>
      <c r="C81" s="31" t="s">
        <v>359</v>
      </c>
      <c r="D81" s="51">
        <v>221.32</v>
      </c>
      <c r="E81" s="52">
        <v>42361</v>
      </c>
      <c r="F81" s="53">
        <v>221.32</v>
      </c>
      <c r="G81" s="26">
        <f t="shared" si="0"/>
        <v>0</v>
      </c>
      <c r="H81" s="57"/>
    </row>
    <row r="82" spans="1:8" customFormat="1" x14ac:dyDescent="0.25">
      <c r="A82" s="20">
        <v>42360</v>
      </c>
      <c r="B82" s="65">
        <v>704</v>
      </c>
      <c r="C82" s="31" t="s">
        <v>455</v>
      </c>
      <c r="D82" s="51">
        <v>913.72</v>
      </c>
      <c r="E82" s="52">
        <v>42360</v>
      </c>
      <c r="F82" s="53">
        <v>913.72</v>
      </c>
      <c r="G82" s="26">
        <f t="shared" si="0"/>
        <v>0</v>
      </c>
      <c r="H82" s="57"/>
    </row>
    <row r="83" spans="1:8" customFormat="1" x14ac:dyDescent="0.25">
      <c r="A83" s="20">
        <v>42360</v>
      </c>
      <c r="B83" s="65">
        <v>705</v>
      </c>
      <c r="C83" s="137" t="s">
        <v>12</v>
      </c>
      <c r="D83" s="138">
        <v>2746.08</v>
      </c>
      <c r="E83" s="52">
        <v>42360</v>
      </c>
      <c r="F83" s="53">
        <v>2746.08</v>
      </c>
      <c r="G83" s="26">
        <f t="shared" si="0"/>
        <v>0</v>
      </c>
      <c r="H83" s="57"/>
    </row>
    <row r="84" spans="1:8" customFormat="1" x14ac:dyDescent="0.25">
      <c r="A84" s="20">
        <v>42360</v>
      </c>
      <c r="B84" s="65">
        <v>706</v>
      </c>
      <c r="C84" s="31" t="s">
        <v>378</v>
      </c>
      <c r="D84" s="51">
        <v>4666.1000000000004</v>
      </c>
      <c r="E84" s="60">
        <v>42372</v>
      </c>
      <c r="F84" s="61">
        <v>4666.1000000000004</v>
      </c>
      <c r="G84" s="141">
        <f t="shared" si="0"/>
        <v>0</v>
      </c>
      <c r="H84" s="57"/>
    </row>
    <row r="85" spans="1:8" customFormat="1" x14ac:dyDescent="0.25">
      <c r="A85" s="20">
        <v>42361</v>
      </c>
      <c r="B85" s="65">
        <v>707</v>
      </c>
      <c r="C85" s="31" t="s">
        <v>359</v>
      </c>
      <c r="D85" s="51">
        <v>261</v>
      </c>
      <c r="E85" s="52">
        <v>42362</v>
      </c>
      <c r="F85" s="53">
        <v>261</v>
      </c>
      <c r="G85" s="26">
        <f t="shared" si="0"/>
        <v>0</v>
      </c>
      <c r="H85" s="57"/>
    </row>
    <row r="86" spans="1:8" customFormat="1" x14ac:dyDescent="0.25">
      <c r="A86" s="20">
        <v>42361</v>
      </c>
      <c r="B86" s="65">
        <v>708</v>
      </c>
      <c r="C86" s="31" t="s">
        <v>336</v>
      </c>
      <c r="D86" s="51">
        <v>800</v>
      </c>
      <c r="E86" s="52">
        <v>42361</v>
      </c>
      <c r="F86" s="53">
        <v>800</v>
      </c>
      <c r="G86" s="26">
        <f t="shared" si="0"/>
        <v>0</v>
      </c>
      <c r="H86" s="57"/>
    </row>
    <row r="87" spans="1:8" customFormat="1" x14ac:dyDescent="0.25">
      <c r="A87" s="20">
        <v>42361</v>
      </c>
      <c r="B87" s="65">
        <v>709</v>
      </c>
      <c r="C87" s="31" t="s">
        <v>455</v>
      </c>
      <c r="D87" s="51">
        <v>1290.05</v>
      </c>
      <c r="E87" s="52">
        <v>42365</v>
      </c>
      <c r="F87" s="53">
        <v>1290.05</v>
      </c>
      <c r="G87" s="26">
        <f t="shared" si="0"/>
        <v>0</v>
      </c>
      <c r="H87" s="57"/>
    </row>
    <row r="88" spans="1:8" customFormat="1" x14ac:dyDescent="0.25">
      <c r="A88" s="20">
        <v>42361</v>
      </c>
      <c r="B88" s="65">
        <v>710</v>
      </c>
      <c r="C88" s="31" t="s">
        <v>378</v>
      </c>
      <c r="D88" s="51">
        <v>9197.6</v>
      </c>
      <c r="E88" s="60">
        <v>42372</v>
      </c>
      <c r="F88" s="61">
        <v>9197.6</v>
      </c>
      <c r="G88" s="141">
        <f t="shared" si="0"/>
        <v>0</v>
      </c>
      <c r="H88" s="57"/>
    </row>
    <row r="89" spans="1:8" customFormat="1" ht="24" x14ac:dyDescent="0.25">
      <c r="A89" s="20">
        <v>42361</v>
      </c>
      <c r="B89" s="65">
        <v>711</v>
      </c>
      <c r="C89" s="31" t="s">
        <v>363</v>
      </c>
      <c r="D89" s="51">
        <v>3910.1</v>
      </c>
      <c r="E89" s="97" t="s">
        <v>474</v>
      </c>
      <c r="F89" s="53">
        <f>1000+2910.1</f>
        <v>3910.1</v>
      </c>
      <c r="G89" s="26">
        <f t="shared" si="0"/>
        <v>0</v>
      </c>
      <c r="H89" s="57"/>
    </row>
    <row r="90" spans="1:8" customFormat="1" x14ac:dyDescent="0.25">
      <c r="A90" s="20">
        <v>42362</v>
      </c>
      <c r="B90" s="65">
        <v>712</v>
      </c>
      <c r="C90" s="31" t="s">
        <v>378</v>
      </c>
      <c r="D90" s="51">
        <v>7418.4</v>
      </c>
      <c r="E90" s="60">
        <v>42372</v>
      </c>
      <c r="F90" s="61">
        <v>7418.4</v>
      </c>
      <c r="G90" s="141">
        <f t="shared" si="0"/>
        <v>0</v>
      </c>
      <c r="H90" s="57"/>
    </row>
    <row r="91" spans="1:8" customFormat="1" ht="24" x14ac:dyDescent="0.25">
      <c r="A91" s="20">
        <v>42362</v>
      </c>
      <c r="B91" s="65">
        <v>713</v>
      </c>
      <c r="C91" s="31" t="s">
        <v>468</v>
      </c>
      <c r="D91" s="51">
        <v>6008.2</v>
      </c>
      <c r="E91" s="97" t="s">
        <v>470</v>
      </c>
      <c r="F91" s="53">
        <f>3520+2488.2</f>
        <v>6008.2</v>
      </c>
      <c r="G91" s="26">
        <f t="shared" si="0"/>
        <v>0</v>
      </c>
      <c r="H91" s="57"/>
    </row>
    <row r="92" spans="1:8" customFormat="1" x14ac:dyDescent="0.25">
      <c r="A92" s="20">
        <v>42362</v>
      </c>
      <c r="B92" s="65">
        <v>714</v>
      </c>
      <c r="C92" s="31" t="s">
        <v>341</v>
      </c>
      <c r="D92" s="51">
        <v>5901</v>
      </c>
      <c r="E92" s="60">
        <v>42385</v>
      </c>
      <c r="F92" s="61">
        <v>5901</v>
      </c>
      <c r="G92" s="26">
        <f t="shared" si="0"/>
        <v>0</v>
      </c>
      <c r="H92" s="57"/>
    </row>
    <row r="93" spans="1:8" customFormat="1" x14ac:dyDescent="0.25">
      <c r="A93" s="20">
        <v>42362</v>
      </c>
      <c r="B93" s="65">
        <v>715</v>
      </c>
      <c r="C93" s="137" t="s">
        <v>444</v>
      </c>
      <c r="D93" s="138">
        <v>6090.58</v>
      </c>
      <c r="E93" s="52">
        <v>42362</v>
      </c>
      <c r="F93" s="53">
        <v>6090.5829999999996</v>
      </c>
      <c r="G93" s="26">
        <f t="shared" si="0"/>
        <v>-2.9999999997016857E-3</v>
      </c>
      <c r="H93" s="57"/>
    </row>
    <row r="94" spans="1:8" customFormat="1" x14ac:dyDescent="0.25">
      <c r="A94" s="20">
        <v>42364</v>
      </c>
      <c r="B94" s="65">
        <v>716</v>
      </c>
      <c r="C94" s="31" t="s">
        <v>455</v>
      </c>
      <c r="D94" s="51">
        <v>1094.97</v>
      </c>
      <c r="E94" s="52">
        <v>42364</v>
      </c>
      <c r="F94" s="53">
        <v>1094.97</v>
      </c>
      <c r="G94" s="26">
        <f t="shared" si="0"/>
        <v>0</v>
      </c>
      <c r="H94" s="57"/>
    </row>
    <row r="95" spans="1:8" customFormat="1" x14ac:dyDescent="0.25">
      <c r="A95" s="20">
        <v>42364</v>
      </c>
      <c r="B95" s="65">
        <v>717</v>
      </c>
      <c r="C95" s="31" t="s">
        <v>387</v>
      </c>
      <c r="D95" s="51">
        <v>3440</v>
      </c>
      <c r="E95" s="52">
        <v>42364</v>
      </c>
      <c r="F95" s="53">
        <v>3440</v>
      </c>
      <c r="G95" s="26">
        <f t="shared" si="0"/>
        <v>0</v>
      </c>
      <c r="H95" s="57"/>
    </row>
    <row r="96" spans="1:8" customFormat="1" x14ac:dyDescent="0.25">
      <c r="A96" s="20">
        <v>42364</v>
      </c>
      <c r="B96" s="65">
        <v>718</v>
      </c>
      <c r="C96" s="31" t="s">
        <v>386</v>
      </c>
      <c r="D96" s="51">
        <v>2623</v>
      </c>
      <c r="E96" s="52">
        <v>42364</v>
      </c>
      <c r="F96" s="53">
        <v>2623</v>
      </c>
      <c r="G96" s="26">
        <f t="shared" si="0"/>
        <v>0</v>
      </c>
      <c r="H96" s="57"/>
    </row>
    <row r="97" spans="1:9" x14ac:dyDescent="0.25">
      <c r="A97" s="20">
        <v>42364</v>
      </c>
      <c r="B97" s="65">
        <v>719</v>
      </c>
      <c r="C97" s="31" t="s">
        <v>469</v>
      </c>
      <c r="D97" s="51">
        <v>1720</v>
      </c>
      <c r="E97" s="52">
        <v>42364</v>
      </c>
      <c r="F97" s="53">
        <v>1720</v>
      </c>
      <c r="G97" s="26">
        <f t="shared" si="0"/>
        <v>0</v>
      </c>
      <c r="H97" s="57"/>
    </row>
    <row r="98" spans="1:9" x14ac:dyDescent="0.25">
      <c r="A98" s="20">
        <v>42364</v>
      </c>
      <c r="B98" s="65">
        <v>720</v>
      </c>
      <c r="C98" s="137" t="s">
        <v>378</v>
      </c>
      <c r="D98" s="138">
        <v>5220.2</v>
      </c>
      <c r="E98" s="60">
        <v>42372</v>
      </c>
      <c r="F98" s="61">
        <v>5220.2</v>
      </c>
      <c r="G98" s="141">
        <f t="shared" si="0"/>
        <v>0</v>
      </c>
      <c r="H98" s="57"/>
    </row>
    <row r="99" spans="1:9" x14ac:dyDescent="0.25">
      <c r="A99" s="20">
        <v>42364</v>
      </c>
      <c r="B99" s="65">
        <v>721</v>
      </c>
      <c r="C99" s="137" t="s">
        <v>444</v>
      </c>
      <c r="D99" s="138">
        <v>4781.99</v>
      </c>
      <c r="E99" s="52">
        <v>42364</v>
      </c>
      <c r="F99" s="53">
        <v>4781.99</v>
      </c>
      <c r="G99" s="26">
        <f t="shared" si="0"/>
        <v>0</v>
      </c>
      <c r="H99" s="57"/>
      <c r="I99" s="102"/>
    </row>
    <row r="100" spans="1:9" x14ac:dyDescent="0.25">
      <c r="A100" s="20">
        <v>42365</v>
      </c>
      <c r="B100" s="65">
        <v>722</v>
      </c>
      <c r="C100" s="31" t="s">
        <v>192</v>
      </c>
      <c r="D100" s="51">
        <v>4988.57</v>
      </c>
      <c r="E100" s="60">
        <v>42372</v>
      </c>
      <c r="F100" s="61">
        <v>4988.57</v>
      </c>
      <c r="G100" s="26">
        <f t="shared" si="0"/>
        <v>0</v>
      </c>
      <c r="H100" s="57"/>
    </row>
    <row r="101" spans="1:9" x14ac:dyDescent="0.25">
      <c r="A101" s="20">
        <v>42365</v>
      </c>
      <c r="B101" s="65">
        <v>723</v>
      </c>
      <c r="C101" s="31" t="s">
        <v>12</v>
      </c>
      <c r="D101" s="51">
        <v>2820.15</v>
      </c>
      <c r="E101" s="52">
        <v>42365</v>
      </c>
      <c r="F101" s="53">
        <v>2820.15</v>
      </c>
      <c r="G101" s="26">
        <f t="shared" si="0"/>
        <v>0</v>
      </c>
      <c r="H101" s="57"/>
    </row>
    <row r="102" spans="1:9" x14ac:dyDescent="0.25">
      <c r="A102" s="20">
        <v>42365</v>
      </c>
      <c r="B102" s="65">
        <v>724</v>
      </c>
      <c r="C102" s="31" t="s">
        <v>455</v>
      </c>
      <c r="D102" s="51">
        <v>723.69</v>
      </c>
      <c r="E102" s="52">
        <v>42365</v>
      </c>
      <c r="F102" s="53">
        <v>723.69</v>
      </c>
      <c r="G102" s="26">
        <f t="shared" si="0"/>
        <v>0</v>
      </c>
      <c r="H102" s="57"/>
    </row>
    <row r="103" spans="1:9" ht="30" x14ac:dyDescent="0.25">
      <c r="A103" s="20">
        <v>42366</v>
      </c>
      <c r="B103" s="65">
        <v>725</v>
      </c>
      <c r="C103" s="31" t="s">
        <v>385</v>
      </c>
      <c r="D103" s="51">
        <v>2455.1999999999998</v>
      </c>
      <c r="E103" s="52" t="s">
        <v>473</v>
      </c>
      <c r="F103" s="53">
        <f>1455.5+999.7</f>
        <v>2455.1999999999998</v>
      </c>
      <c r="G103" s="26">
        <f t="shared" si="0"/>
        <v>0</v>
      </c>
      <c r="H103" s="57"/>
    </row>
    <row r="104" spans="1:9" x14ac:dyDescent="0.25">
      <c r="A104" s="20">
        <v>42366</v>
      </c>
      <c r="B104" s="65">
        <v>726</v>
      </c>
      <c r="C104" s="31" t="s">
        <v>455</v>
      </c>
      <c r="D104" s="51">
        <v>931.99</v>
      </c>
      <c r="E104" s="139">
        <v>42366</v>
      </c>
      <c r="F104" s="140">
        <v>931.99</v>
      </c>
      <c r="G104" s="26">
        <f t="shared" si="0"/>
        <v>0</v>
      </c>
      <c r="H104" s="57"/>
    </row>
    <row r="105" spans="1:9" ht="24" x14ac:dyDescent="0.25">
      <c r="A105" s="20">
        <v>42367</v>
      </c>
      <c r="B105" s="65">
        <v>727</v>
      </c>
      <c r="C105" s="98" t="s">
        <v>385</v>
      </c>
      <c r="D105" s="51">
        <v>2464</v>
      </c>
      <c r="E105" s="60">
        <v>42373</v>
      </c>
      <c r="F105" s="61">
        <f>1000+1464</f>
        <v>2464</v>
      </c>
      <c r="G105" s="26">
        <f t="shared" si="0"/>
        <v>0</v>
      </c>
      <c r="H105" s="57"/>
    </row>
    <row r="106" spans="1:9" x14ac:dyDescent="0.25">
      <c r="A106" s="20">
        <v>42367</v>
      </c>
      <c r="B106" s="65">
        <v>728</v>
      </c>
      <c r="C106" s="137" t="s">
        <v>472</v>
      </c>
      <c r="D106" s="138">
        <v>83740.98</v>
      </c>
      <c r="E106" s="139">
        <v>42368</v>
      </c>
      <c r="F106" s="140">
        <v>83740.98</v>
      </c>
      <c r="G106" s="26">
        <f t="shared" si="0"/>
        <v>0</v>
      </c>
      <c r="H106" s="57"/>
    </row>
    <row r="107" spans="1:9" x14ac:dyDescent="0.25">
      <c r="A107" s="20">
        <v>42367</v>
      </c>
      <c r="B107" s="65">
        <v>729</v>
      </c>
      <c r="C107" s="31" t="s">
        <v>455</v>
      </c>
      <c r="D107" s="51">
        <v>865.47</v>
      </c>
      <c r="E107" s="139">
        <v>42367</v>
      </c>
      <c r="F107" s="140">
        <v>865.47</v>
      </c>
      <c r="G107" s="26">
        <f t="shared" si="0"/>
        <v>0</v>
      </c>
      <c r="H107" s="57"/>
    </row>
    <row r="108" spans="1:9" ht="30" x14ac:dyDescent="0.25">
      <c r="A108" s="20">
        <v>42367</v>
      </c>
      <c r="B108" s="65">
        <v>730</v>
      </c>
      <c r="C108" s="31" t="s">
        <v>347</v>
      </c>
      <c r="D108" s="51">
        <v>28979.7</v>
      </c>
      <c r="E108" s="139" t="s">
        <v>473</v>
      </c>
      <c r="F108" s="140">
        <f>28600+379.7</f>
        <v>28979.7</v>
      </c>
      <c r="G108" s="26">
        <f t="shared" si="0"/>
        <v>0</v>
      </c>
      <c r="H108" s="57"/>
    </row>
    <row r="109" spans="1:9" ht="30" x14ac:dyDescent="0.25">
      <c r="A109" s="20">
        <v>42368</v>
      </c>
      <c r="B109" s="65">
        <v>731</v>
      </c>
      <c r="C109" s="31" t="s">
        <v>363</v>
      </c>
      <c r="D109" s="51">
        <v>2381.2800000000002</v>
      </c>
      <c r="E109" s="60" t="s">
        <v>476</v>
      </c>
      <c r="F109" s="61">
        <f>1800+581.28</f>
        <v>2381.2799999999997</v>
      </c>
      <c r="G109" s="26">
        <f t="shared" si="0"/>
        <v>0</v>
      </c>
      <c r="H109" s="57"/>
    </row>
    <row r="110" spans="1:9" x14ac:dyDescent="0.25">
      <c r="A110" s="20">
        <v>42368</v>
      </c>
      <c r="B110" s="65">
        <v>732</v>
      </c>
      <c r="C110" s="31" t="s">
        <v>455</v>
      </c>
      <c r="D110" s="51">
        <v>923.1</v>
      </c>
      <c r="E110" s="139">
        <v>42368</v>
      </c>
      <c r="F110" s="140">
        <v>923.1</v>
      </c>
      <c r="G110" s="26">
        <f t="shared" si="0"/>
        <v>0</v>
      </c>
      <c r="H110" s="57"/>
    </row>
    <row r="111" spans="1:9" x14ac:dyDescent="0.25">
      <c r="A111" s="20">
        <v>42368</v>
      </c>
      <c r="B111" s="65">
        <v>733</v>
      </c>
      <c r="C111" s="31" t="s">
        <v>378</v>
      </c>
      <c r="D111" s="51">
        <v>10786.13</v>
      </c>
      <c r="E111" s="60">
        <v>42372</v>
      </c>
      <c r="F111" s="61">
        <v>10786.13</v>
      </c>
      <c r="G111" s="141">
        <f t="shared" si="0"/>
        <v>0</v>
      </c>
      <c r="H111" s="57"/>
    </row>
    <row r="112" spans="1:9" x14ac:dyDescent="0.25">
      <c r="A112" s="20">
        <v>42369</v>
      </c>
      <c r="B112" s="65">
        <v>734</v>
      </c>
      <c r="C112" s="31" t="s">
        <v>455</v>
      </c>
      <c r="D112" s="51">
        <v>698.7</v>
      </c>
      <c r="E112" s="139">
        <v>42369</v>
      </c>
      <c r="F112" s="140">
        <v>698.7</v>
      </c>
      <c r="G112" s="26">
        <f t="shared" si="0"/>
        <v>0</v>
      </c>
      <c r="H112" s="57"/>
    </row>
    <row r="113" spans="1:9" ht="24" x14ac:dyDescent="0.25">
      <c r="A113" s="20">
        <v>42369</v>
      </c>
      <c r="B113" s="65">
        <v>735</v>
      </c>
      <c r="C113" s="31" t="s">
        <v>468</v>
      </c>
      <c r="D113" s="51">
        <v>6007.68</v>
      </c>
      <c r="E113" s="129" t="s">
        <v>475</v>
      </c>
      <c r="F113" s="61">
        <f>3400+2607.68</f>
        <v>6007.68</v>
      </c>
      <c r="G113" s="26">
        <f t="shared" si="0"/>
        <v>0</v>
      </c>
      <c r="H113" s="57"/>
    </row>
    <row r="114" spans="1:9" x14ac:dyDescent="0.25">
      <c r="A114" s="20"/>
      <c r="B114" s="65"/>
      <c r="C114" s="22" t="s">
        <v>5</v>
      </c>
      <c r="D114" s="23"/>
      <c r="E114" s="24"/>
      <c r="F114" s="25"/>
      <c r="G114" s="26">
        <f t="shared" si="0"/>
        <v>0</v>
      </c>
      <c r="H114" s="57"/>
    </row>
    <row r="115" spans="1:9" x14ac:dyDescent="0.25">
      <c r="A115" s="20"/>
      <c r="B115" s="21"/>
      <c r="C115" s="22" t="s">
        <v>5</v>
      </c>
      <c r="D115" s="23"/>
      <c r="E115" s="24"/>
      <c r="F115" s="25"/>
      <c r="G115" s="26"/>
      <c r="H115" s="57"/>
    </row>
    <row r="116" spans="1:9" ht="15.75" thickBot="1" x14ac:dyDescent="0.3">
      <c r="A116" s="32"/>
      <c r="B116" s="33"/>
      <c r="C116" s="34"/>
      <c r="D116" s="35"/>
      <c r="E116" s="36"/>
      <c r="F116" s="35"/>
      <c r="G116" s="37"/>
      <c r="H116" s="2"/>
      <c r="I116"/>
    </row>
    <row r="117" spans="1:9" ht="15.75" thickTop="1" x14ac:dyDescent="0.25">
      <c r="A117" s="38"/>
      <c r="B117" s="39"/>
      <c r="C117" s="2"/>
      <c r="D117" s="55">
        <f>SUM(D4:D116)</f>
        <v>396360.28</v>
      </c>
      <c r="E117" s="56"/>
      <c r="F117" s="55">
        <f>SUM(F4:F116)</f>
        <v>396360.28300000005</v>
      </c>
      <c r="G117" s="59"/>
      <c r="H117" s="2"/>
      <c r="I117"/>
    </row>
    <row r="118" spans="1:9" x14ac:dyDescent="0.25">
      <c r="A118" s="38"/>
      <c r="B118" s="39"/>
      <c r="C118" s="2"/>
      <c r="D118" s="40"/>
      <c r="E118" s="41"/>
      <c r="F118" s="40"/>
      <c r="G118" s="59"/>
      <c r="H118" s="2"/>
      <c r="I118"/>
    </row>
    <row r="119" spans="1:9" ht="30" x14ac:dyDescent="0.25">
      <c r="A119" s="38"/>
      <c r="B119" s="39"/>
      <c r="C119" s="2"/>
      <c r="D119" s="43" t="s">
        <v>6</v>
      </c>
      <c r="E119" s="41"/>
      <c r="F119" s="44" t="s">
        <v>7</v>
      </c>
      <c r="G119" s="59"/>
      <c r="H119" s="2"/>
      <c r="I119"/>
    </row>
    <row r="120" spans="1:9" ht="15.75" thickBot="1" x14ac:dyDescent="0.3">
      <c r="A120" s="38"/>
      <c r="B120" s="39"/>
      <c r="C120" s="2"/>
      <c r="D120" s="43"/>
      <c r="E120" s="41"/>
      <c r="F120" s="44"/>
      <c r="G120" s="59"/>
      <c r="H120" s="2"/>
      <c r="I120"/>
    </row>
    <row r="121" spans="1:9" ht="21.75" thickBot="1" x14ac:dyDescent="0.4">
      <c r="A121" s="38"/>
      <c r="B121" s="39"/>
      <c r="C121" s="2"/>
      <c r="D121" s="144">
        <f>D117-F117</f>
        <v>-3.0000000260770321E-3</v>
      </c>
      <c r="E121" s="145"/>
      <c r="F121" s="146"/>
      <c r="H121" s="2"/>
      <c r="I121"/>
    </row>
    <row r="122" spans="1:9" x14ac:dyDescent="0.25">
      <c r="A122" s="38"/>
      <c r="B122" s="39"/>
      <c r="C122" s="2"/>
      <c r="D122" s="40"/>
      <c r="E122" s="41"/>
      <c r="F122" s="40"/>
      <c r="H122" s="2"/>
      <c r="I122"/>
    </row>
    <row r="123" spans="1:9" ht="18.75" x14ac:dyDescent="0.3">
      <c r="A123" s="38"/>
      <c r="B123" s="39"/>
      <c r="C123" s="2"/>
      <c r="D123" s="147" t="s">
        <v>8</v>
      </c>
      <c r="E123" s="147"/>
      <c r="F123" s="147"/>
      <c r="H123" s="2"/>
      <c r="I123"/>
    </row>
    <row r="124" spans="1:9" x14ac:dyDescent="0.25">
      <c r="A124" s="38"/>
      <c r="B124" s="39"/>
      <c r="C124" s="2"/>
      <c r="D124" s="40"/>
      <c r="E124" s="41"/>
      <c r="F124" s="40"/>
      <c r="H124" s="2"/>
      <c r="I124"/>
    </row>
    <row r="125" spans="1:9" x14ac:dyDescent="0.25">
      <c r="A125" s="38"/>
      <c r="B125" s="39"/>
      <c r="C125" s="2"/>
      <c r="D125" s="40"/>
      <c r="E125" s="41"/>
      <c r="F125" s="40"/>
      <c r="H125" s="2"/>
      <c r="I125"/>
    </row>
    <row r="126" spans="1:9" x14ac:dyDescent="0.25">
      <c r="A126" s="38"/>
      <c r="B126" s="39"/>
      <c r="C126" s="2"/>
      <c r="D126" s="40"/>
      <c r="E126" s="41"/>
      <c r="F126" s="40"/>
      <c r="H126" s="2"/>
      <c r="I126"/>
    </row>
    <row r="127" spans="1:9" x14ac:dyDescent="0.25">
      <c r="A127" s="38"/>
      <c r="B127" s="39"/>
      <c r="C127" s="2"/>
      <c r="D127" s="40"/>
      <c r="E127" s="41"/>
      <c r="F127" s="40"/>
      <c r="H127" s="2"/>
      <c r="I127"/>
    </row>
    <row r="128" spans="1:9" x14ac:dyDescent="0.25">
      <c r="A128" s="38"/>
      <c r="B128" s="39"/>
      <c r="C128" s="2"/>
      <c r="D128" s="40"/>
      <c r="E128" s="41"/>
      <c r="F128" s="40"/>
      <c r="H128" s="2"/>
      <c r="I128"/>
    </row>
    <row r="129" spans="1:9" x14ac:dyDescent="0.25">
      <c r="A129" s="38"/>
      <c r="B129" s="39"/>
      <c r="C129" s="2"/>
      <c r="D129" s="40"/>
      <c r="E129" s="41"/>
      <c r="F129" s="40"/>
      <c r="H129" s="2"/>
      <c r="I129"/>
    </row>
    <row r="130" spans="1:9" x14ac:dyDescent="0.25">
      <c r="A130" s="38"/>
      <c r="B130" s="39"/>
      <c r="C130" s="2"/>
      <c r="D130" s="40"/>
      <c r="E130" s="41"/>
      <c r="F130" s="40"/>
      <c r="H130" s="2"/>
      <c r="I130"/>
    </row>
    <row r="131" spans="1:9" x14ac:dyDescent="0.25">
      <c r="A131" s="38"/>
      <c r="B131" s="39"/>
      <c r="C131" s="2"/>
      <c r="D131" s="40"/>
      <c r="E131" s="41"/>
      <c r="F131" s="40"/>
      <c r="H131" s="2"/>
      <c r="I131"/>
    </row>
    <row r="132" spans="1:9" x14ac:dyDescent="0.25">
      <c r="A132" s="38"/>
      <c r="B132" s="39"/>
      <c r="C132" s="2"/>
      <c r="D132" s="40"/>
      <c r="E132" s="41"/>
      <c r="F132" s="40"/>
      <c r="H132" s="2"/>
      <c r="I132"/>
    </row>
    <row r="133" spans="1:9" x14ac:dyDescent="0.25">
      <c r="A133" s="38"/>
      <c r="B133" s="39"/>
      <c r="C133" s="2"/>
      <c r="D133" s="40"/>
      <c r="E133" s="41"/>
      <c r="F133" s="40"/>
      <c r="H133" s="2"/>
      <c r="I133"/>
    </row>
    <row r="134" spans="1:9" x14ac:dyDescent="0.25">
      <c r="A134" s="38"/>
      <c r="B134" s="39"/>
      <c r="C134" s="2"/>
      <c r="D134" s="40"/>
      <c r="E134" s="41"/>
      <c r="F134" s="40"/>
      <c r="H134" s="2"/>
      <c r="I134"/>
    </row>
  </sheetData>
  <mergeCells count="4">
    <mergeCell ref="B1:F1"/>
    <mergeCell ref="B2:C2"/>
    <mergeCell ref="D121:F121"/>
    <mergeCell ref="D123:F123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2" t="s">
        <v>107</v>
      </c>
      <c r="C1" s="142"/>
      <c r="D1" s="142"/>
      <c r="E1" s="142"/>
      <c r="F1" s="142"/>
      <c r="G1" s="149" t="s">
        <v>324</v>
      </c>
      <c r="H1" s="2"/>
    </row>
    <row r="2" spans="1:10" ht="15.75" x14ac:dyDescent="0.25">
      <c r="A2" s="4"/>
      <c r="B2" s="143"/>
      <c r="C2" s="143"/>
      <c r="D2" s="5"/>
      <c r="E2" s="6"/>
      <c r="F2" s="5"/>
      <c r="G2" s="150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44">
        <f>D78-F78</f>
        <v>1345</v>
      </c>
      <c r="E82" s="145"/>
      <c r="F82" s="146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47" t="s">
        <v>8</v>
      </c>
      <c r="E84" s="147"/>
      <c r="F84" s="147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2" t="s">
        <v>203</v>
      </c>
      <c r="C1" s="142"/>
      <c r="D1" s="142"/>
      <c r="E1" s="142"/>
      <c r="F1" s="142"/>
      <c r="G1" s="149" t="s">
        <v>324</v>
      </c>
      <c r="H1" s="2"/>
    </row>
    <row r="2" spans="1:10" ht="15.75" x14ac:dyDescent="0.25">
      <c r="A2" s="4"/>
      <c r="B2" s="143"/>
      <c r="C2" s="143"/>
      <c r="D2" s="5"/>
      <c r="E2" s="6"/>
      <c r="F2" s="5"/>
      <c r="G2" s="150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44">
        <f>D68-F68</f>
        <v>370.5</v>
      </c>
      <c r="E72" s="145"/>
      <c r="F72" s="146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47" t="s">
        <v>8</v>
      </c>
      <c r="E74" s="147"/>
      <c r="F74" s="147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16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2" t="s">
        <v>314</v>
      </c>
      <c r="C1" s="142"/>
      <c r="D1" s="142"/>
      <c r="E1" s="142"/>
      <c r="F1" s="142"/>
      <c r="H1" s="2"/>
    </row>
    <row r="2" spans="1:10" ht="15.75" x14ac:dyDescent="0.25">
      <c r="A2" s="4"/>
      <c r="B2" s="143"/>
      <c r="C2" s="14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44">
        <f>D44-F44</f>
        <v>0</v>
      </c>
      <c r="E48" s="145"/>
      <c r="F48" s="146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47" t="s">
        <v>8</v>
      </c>
      <c r="E50" s="147"/>
      <c r="F50" s="147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abSelected="1" topLeftCell="A31" workbookViewId="0">
      <selection activeCell="C51" sqref="C5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42" t="s">
        <v>325</v>
      </c>
      <c r="C1" s="142"/>
      <c r="D1" s="142"/>
      <c r="E1" s="142"/>
      <c r="F1" s="142"/>
      <c r="H1" s="2"/>
    </row>
    <row r="2" spans="1:10" ht="15.75" x14ac:dyDescent="0.25">
      <c r="A2" s="4"/>
      <c r="B2" s="143"/>
      <c r="C2" s="14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118"/>
      <c r="F8" s="119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125">
        <v>42252</v>
      </c>
      <c r="F22" s="126">
        <v>905</v>
      </c>
      <c r="G22" s="26">
        <f t="shared" si="0"/>
        <v>0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478</v>
      </c>
      <c r="D35" s="23">
        <v>526</v>
      </c>
      <c r="E35" s="118"/>
      <c r="F35" s="119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118"/>
      <c r="F36" s="119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477</v>
      </c>
      <c r="D51" s="51">
        <v>1581.54</v>
      </c>
      <c r="E51" s="120"/>
      <c r="F51" s="121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120195.96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44">
        <f>D58-F58</f>
        <v>7777.3099999999977</v>
      </c>
      <c r="E62" s="145"/>
      <c r="F62" s="146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47" t="s">
        <v>8</v>
      </c>
      <c r="E64" s="147"/>
      <c r="F64" s="147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40" workbookViewId="0">
      <selection activeCell="E45" sqref="E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142" t="s">
        <v>360</v>
      </c>
      <c r="C1" s="142"/>
      <c r="D1" s="142"/>
      <c r="E1" s="142"/>
      <c r="F1" s="142"/>
      <c r="H1" s="2"/>
    </row>
    <row r="2" spans="1:10" ht="15.75" x14ac:dyDescent="0.25">
      <c r="A2" s="4"/>
      <c r="B2" s="143"/>
      <c r="C2" s="143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111"/>
      <c r="F45" s="112"/>
      <c r="G45" s="115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44">
        <f>D86-F86</f>
        <v>3226.8000000000175</v>
      </c>
      <c r="E90" s="145"/>
      <c r="F90" s="146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47" t="s">
        <v>8</v>
      </c>
      <c r="E92" s="147"/>
      <c r="F92" s="147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opLeftCell="A97" workbookViewId="0">
      <selection activeCell="E113" sqref="E113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42" t="s">
        <v>361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01"/>
      <c r="D16" s="100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99"/>
      <c r="D20" s="100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99"/>
      <c r="D26" s="100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99"/>
      <c r="D27" s="100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99"/>
      <c r="D28" s="100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113" t="s">
        <v>372</v>
      </c>
      <c r="D43" s="114">
        <v>1176.8800000000001</v>
      </c>
      <c r="E43" s="60"/>
      <c r="F43" s="61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ht="30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60" t="s">
        <v>434</v>
      </c>
      <c r="F68" s="61">
        <f>1000+1405</f>
        <v>2405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60">
        <v>42217</v>
      </c>
      <c r="F69" s="61">
        <v>2162.6999999999998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60">
        <v>42218</v>
      </c>
      <c r="F72" s="61">
        <v>3974.7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113" t="s">
        <v>372</v>
      </c>
      <c r="D73" s="114">
        <v>752.52</v>
      </c>
      <c r="E73" s="60"/>
      <c r="F73" s="61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60">
        <v>42219</v>
      </c>
      <c r="F76" s="61">
        <v>4442.3999999999996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60">
        <v>42217</v>
      </c>
      <c r="F91" s="61">
        <v>2172.9499999999998</v>
      </c>
      <c r="G91" s="26">
        <f t="shared" si="0"/>
        <v>0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60">
        <v>42219</v>
      </c>
      <c r="F93" s="61">
        <v>2488.8000000000002</v>
      </c>
      <c r="G93" s="26">
        <f t="shared" si="0"/>
        <v>0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60">
        <v>42224</v>
      </c>
      <c r="F99" s="61">
        <v>8113.44</v>
      </c>
      <c r="G99" s="26">
        <f t="shared" si="0"/>
        <v>0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60">
        <v>42217</v>
      </c>
      <c r="F100" s="61">
        <v>390</v>
      </c>
      <c r="G100" s="26">
        <f t="shared" si="0"/>
        <v>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60">
        <v>42219</v>
      </c>
      <c r="F101" s="61">
        <v>2334.9</v>
      </c>
      <c r="G101" s="26">
        <f t="shared" si="0"/>
        <v>0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60">
        <v>42218</v>
      </c>
      <c r="F102" s="61">
        <v>730.21</v>
      </c>
      <c r="G102" s="26">
        <f t="shared" si="0"/>
        <v>0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138732.28999999992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44">
        <f>D106-F106</f>
        <v>1930.2010000000009</v>
      </c>
      <c r="E110" s="145"/>
      <c r="F110" s="146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47" t="s">
        <v>8</v>
      </c>
      <c r="E112" s="147"/>
      <c r="F112" s="147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2"/>
  <sheetViews>
    <sheetView topLeftCell="A142" workbookViewId="0">
      <selection activeCell="F145" sqref="F1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42" t="s">
        <v>384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42217</v>
      </c>
      <c r="B4" s="69">
        <v>124</v>
      </c>
      <c r="C4" s="15" t="s">
        <v>363</v>
      </c>
      <c r="D4" s="16">
        <v>1561.56</v>
      </c>
      <c r="E4" s="24">
        <v>42218</v>
      </c>
      <c r="F4" s="25">
        <v>1561.56</v>
      </c>
      <c r="G4" s="19">
        <f>D4-F4</f>
        <v>0</v>
      </c>
      <c r="H4" s="2"/>
    </row>
    <row r="5" spans="1:12" x14ac:dyDescent="0.25">
      <c r="A5" s="20">
        <v>42217</v>
      </c>
      <c r="B5" s="65">
        <v>125</v>
      </c>
      <c r="C5" s="22" t="s">
        <v>372</v>
      </c>
      <c r="D5" s="23">
        <v>703.26</v>
      </c>
      <c r="E5" s="24">
        <v>42219</v>
      </c>
      <c r="F5" s="25">
        <v>703.26</v>
      </c>
      <c r="G5" s="26">
        <f>D5-F5</f>
        <v>0</v>
      </c>
      <c r="H5" s="2"/>
    </row>
    <row r="6" spans="1:12" x14ac:dyDescent="0.25">
      <c r="A6" s="20">
        <v>42217</v>
      </c>
      <c r="B6" s="65">
        <v>126</v>
      </c>
      <c r="C6" s="22" t="s">
        <v>14</v>
      </c>
      <c r="D6" s="23">
        <v>600</v>
      </c>
      <c r="E6" s="24">
        <v>42221</v>
      </c>
      <c r="F6" s="25">
        <v>600</v>
      </c>
      <c r="G6" s="26">
        <f>D6-F6</f>
        <v>0</v>
      </c>
      <c r="H6" s="2"/>
    </row>
    <row r="7" spans="1:12" x14ac:dyDescent="0.25">
      <c r="A7" s="20">
        <v>42217</v>
      </c>
      <c r="B7" s="65">
        <v>127</v>
      </c>
      <c r="C7" s="22" t="s">
        <v>341</v>
      </c>
      <c r="D7" s="23">
        <v>1932.54</v>
      </c>
      <c r="E7" s="24">
        <v>42218</v>
      </c>
      <c r="F7" s="25">
        <v>1932.54</v>
      </c>
      <c r="G7" s="26">
        <f t="shared" ref="G7:G152" si="0">D7-F7</f>
        <v>0</v>
      </c>
      <c r="H7" s="2"/>
      <c r="J7" s="27"/>
    </row>
    <row r="8" spans="1:12" x14ac:dyDescent="0.25">
      <c r="A8" s="20">
        <v>42218</v>
      </c>
      <c r="B8" s="65">
        <v>128</v>
      </c>
      <c r="C8" s="22" t="s">
        <v>363</v>
      </c>
      <c r="D8" s="23">
        <v>2023.67</v>
      </c>
      <c r="E8" s="24">
        <v>42223</v>
      </c>
      <c r="F8" s="25">
        <v>2023.67</v>
      </c>
      <c r="G8" s="26">
        <f t="shared" si="0"/>
        <v>0</v>
      </c>
      <c r="H8" s="2"/>
      <c r="J8" s="27"/>
    </row>
    <row r="9" spans="1:12" x14ac:dyDescent="0.25">
      <c r="A9" s="20">
        <v>42218</v>
      </c>
      <c r="B9" s="65">
        <v>129</v>
      </c>
      <c r="C9" s="22" t="s">
        <v>372</v>
      </c>
      <c r="D9" s="23">
        <v>275.44</v>
      </c>
      <c r="E9" s="24">
        <v>42219</v>
      </c>
      <c r="F9" s="25">
        <v>275.44</v>
      </c>
      <c r="G9" s="26">
        <f t="shared" si="0"/>
        <v>0</v>
      </c>
      <c r="H9" s="2"/>
      <c r="J9" s="27"/>
    </row>
    <row r="10" spans="1:12" x14ac:dyDescent="0.25">
      <c r="A10" s="20">
        <v>42218</v>
      </c>
      <c r="B10" s="65">
        <v>130</v>
      </c>
      <c r="C10" s="22" t="s">
        <v>336</v>
      </c>
      <c r="D10" s="23">
        <v>420.25</v>
      </c>
      <c r="E10" s="24">
        <v>42220</v>
      </c>
      <c r="F10" s="25">
        <v>420.25</v>
      </c>
      <c r="G10" s="26">
        <f t="shared" si="0"/>
        <v>0</v>
      </c>
      <c r="H10" s="2"/>
      <c r="J10" s="27"/>
    </row>
    <row r="11" spans="1:12" x14ac:dyDescent="0.25">
      <c r="A11" s="20">
        <v>42218</v>
      </c>
      <c r="B11" s="65">
        <v>131</v>
      </c>
      <c r="C11" s="22" t="s">
        <v>341</v>
      </c>
      <c r="D11" s="23">
        <v>2858.82</v>
      </c>
      <c r="E11" s="24">
        <v>42225</v>
      </c>
      <c r="F11" s="25">
        <v>2858.82</v>
      </c>
      <c r="G11" s="26">
        <f t="shared" si="0"/>
        <v>0</v>
      </c>
      <c r="H11" s="2"/>
      <c r="J11" s="27"/>
    </row>
    <row r="12" spans="1:12" x14ac:dyDescent="0.25">
      <c r="A12" s="20">
        <v>42218</v>
      </c>
      <c r="B12" s="65">
        <v>132</v>
      </c>
      <c r="C12" s="22" t="s">
        <v>192</v>
      </c>
      <c r="D12" s="23">
        <v>4662.0600000000004</v>
      </c>
      <c r="E12" s="24">
        <v>42225</v>
      </c>
      <c r="F12" s="25">
        <v>4662.0600000000004</v>
      </c>
      <c r="G12" s="26">
        <f t="shared" si="0"/>
        <v>0</v>
      </c>
      <c r="H12" s="2"/>
      <c r="J12" s="27"/>
    </row>
    <row r="13" spans="1:12" x14ac:dyDescent="0.25">
      <c r="A13" s="20">
        <v>42218</v>
      </c>
      <c r="B13" s="65">
        <v>133</v>
      </c>
      <c r="C13" s="22" t="s">
        <v>359</v>
      </c>
      <c r="D13" s="23">
        <v>429.4</v>
      </c>
      <c r="E13" s="24">
        <v>42221</v>
      </c>
      <c r="F13" s="25">
        <v>429.4</v>
      </c>
      <c r="G13" s="26">
        <f t="shared" si="0"/>
        <v>0</v>
      </c>
      <c r="H13" s="2"/>
      <c r="J13" s="27"/>
    </row>
    <row r="14" spans="1:12" x14ac:dyDescent="0.25">
      <c r="A14" s="20">
        <v>42218</v>
      </c>
      <c r="B14" s="65">
        <v>134</v>
      </c>
      <c r="C14" s="22" t="s">
        <v>14</v>
      </c>
      <c r="D14" s="23">
        <v>400</v>
      </c>
      <c r="E14" s="54">
        <v>42221</v>
      </c>
      <c r="F14" s="25">
        <v>400</v>
      </c>
      <c r="G14" s="26">
        <f t="shared" si="0"/>
        <v>0</v>
      </c>
      <c r="H14" s="2"/>
      <c r="J14" s="27"/>
    </row>
    <row r="15" spans="1:12" x14ac:dyDescent="0.25">
      <c r="A15" s="20">
        <v>42219</v>
      </c>
      <c r="B15" s="65">
        <v>135</v>
      </c>
      <c r="C15" s="22" t="s">
        <v>378</v>
      </c>
      <c r="D15" s="23">
        <v>3835.2</v>
      </c>
      <c r="E15" s="24">
        <v>42219</v>
      </c>
      <c r="F15" s="25">
        <v>3835.2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42219</v>
      </c>
      <c r="B16" s="65">
        <v>136</v>
      </c>
      <c r="C16" s="29" t="s">
        <v>385</v>
      </c>
      <c r="D16" s="23">
        <v>1766.88</v>
      </c>
      <c r="E16" s="24">
        <v>42221</v>
      </c>
      <c r="F16" s="25">
        <v>1766.88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42220</v>
      </c>
      <c r="B17" s="65">
        <v>137</v>
      </c>
      <c r="C17" s="22" t="s">
        <v>386</v>
      </c>
      <c r="D17" s="23">
        <v>1170</v>
      </c>
      <c r="E17" s="24">
        <v>42220</v>
      </c>
      <c r="F17" s="25">
        <v>1170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42220</v>
      </c>
      <c r="B18" s="65">
        <v>138</v>
      </c>
      <c r="C18" s="22" t="s">
        <v>378</v>
      </c>
      <c r="D18" s="23">
        <v>389.76</v>
      </c>
      <c r="E18" s="24">
        <v>42220</v>
      </c>
      <c r="F18" s="25">
        <v>389.76</v>
      </c>
      <c r="G18" s="26">
        <f t="shared" si="0"/>
        <v>0</v>
      </c>
      <c r="H18" s="2"/>
      <c r="I18" s="57"/>
      <c r="J18" s="103"/>
      <c r="K18" s="57"/>
      <c r="L18" s="57"/>
    </row>
    <row r="19" spans="1:12" x14ac:dyDescent="0.25">
      <c r="A19" s="20">
        <v>42220</v>
      </c>
      <c r="B19" s="65">
        <v>139</v>
      </c>
      <c r="C19" s="22" t="s">
        <v>336</v>
      </c>
      <c r="D19" s="23">
        <v>327.23</v>
      </c>
      <c r="E19" s="24">
        <v>42222</v>
      </c>
      <c r="F19" s="25">
        <v>327.23</v>
      </c>
      <c r="G19" s="26">
        <f t="shared" si="0"/>
        <v>0</v>
      </c>
      <c r="H19" s="2"/>
      <c r="J19" s="27"/>
    </row>
    <row r="20" spans="1:12" x14ac:dyDescent="0.25">
      <c r="A20" s="20">
        <v>42221</v>
      </c>
      <c r="B20" s="65">
        <v>140</v>
      </c>
      <c r="C20" s="22" t="s">
        <v>378</v>
      </c>
      <c r="D20" s="23">
        <v>1424.4</v>
      </c>
      <c r="E20" s="24">
        <v>42224</v>
      </c>
      <c r="F20" s="25">
        <v>1424.4</v>
      </c>
      <c r="G20" s="26">
        <f t="shared" si="0"/>
        <v>0</v>
      </c>
      <c r="H20" s="2"/>
      <c r="J20" s="27"/>
    </row>
    <row r="21" spans="1:12" x14ac:dyDescent="0.25">
      <c r="A21" s="20">
        <v>42221</v>
      </c>
      <c r="B21" s="65">
        <v>141</v>
      </c>
      <c r="C21" s="22" t="s">
        <v>385</v>
      </c>
      <c r="D21" s="23">
        <v>10549.78</v>
      </c>
      <c r="E21" s="54" t="s">
        <v>390</v>
      </c>
      <c r="F21" s="25">
        <f>3550+5000+1999.78</f>
        <v>10549.78</v>
      </c>
      <c r="G21" s="26">
        <f t="shared" si="0"/>
        <v>0</v>
      </c>
      <c r="H21" s="2"/>
    </row>
    <row r="22" spans="1:12" x14ac:dyDescent="0.25">
      <c r="A22" s="20">
        <v>42222</v>
      </c>
      <c r="B22" s="65">
        <v>142</v>
      </c>
      <c r="C22" s="22" t="s">
        <v>336</v>
      </c>
      <c r="D22" s="23">
        <v>364.21</v>
      </c>
      <c r="E22" s="24">
        <v>42223</v>
      </c>
      <c r="F22" s="25">
        <v>364.21</v>
      </c>
      <c r="G22" s="26">
        <f t="shared" si="0"/>
        <v>0</v>
      </c>
      <c r="H22" s="2"/>
      <c r="J22" s="27"/>
    </row>
    <row r="23" spans="1:12" x14ac:dyDescent="0.25">
      <c r="A23" s="20">
        <v>42223</v>
      </c>
      <c r="B23" s="65">
        <v>143</v>
      </c>
      <c r="C23" s="22" t="s">
        <v>363</v>
      </c>
      <c r="D23" s="23">
        <v>3250.44</v>
      </c>
      <c r="E23" s="24" t="s">
        <v>391</v>
      </c>
      <c r="F23" s="25">
        <f>2500+750.44</f>
        <v>3250.44</v>
      </c>
      <c r="G23" s="26">
        <f t="shared" si="0"/>
        <v>0</v>
      </c>
      <c r="H23" s="2"/>
      <c r="J23" s="27"/>
    </row>
    <row r="24" spans="1:12" x14ac:dyDescent="0.25">
      <c r="A24" s="20">
        <v>42223</v>
      </c>
      <c r="B24" s="65">
        <v>144</v>
      </c>
      <c r="C24" s="22" t="s">
        <v>336</v>
      </c>
      <c r="D24" s="23">
        <v>359.91</v>
      </c>
      <c r="E24" s="24">
        <v>42224</v>
      </c>
      <c r="F24" s="25">
        <v>359.91</v>
      </c>
      <c r="G24" s="26">
        <f t="shared" si="0"/>
        <v>0</v>
      </c>
      <c r="H24" s="2"/>
      <c r="J24" s="27"/>
    </row>
    <row r="25" spans="1:12" x14ac:dyDescent="0.25">
      <c r="A25" s="20">
        <v>42223</v>
      </c>
      <c r="B25" s="65">
        <v>145</v>
      </c>
      <c r="C25" s="22" t="s">
        <v>387</v>
      </c>
      <c r="D25" s="23">
        <v>1950</v>
      </c>
      <c r="E25" s="24">
        <v>42223</v>
      </c>
      <c r="F25" s="25">
        <v>1950</v>
      </c>
      <c r="G25" s="26">
        <f t="shared" si="0"/>
        <v>0</v>
      </c>
      <c r="H25" s="2"/>
      <c r="J25" s="27"/>
    </row>
    <row r="26" spans="1:12" x14ac:dyDescent="0.25">
      <c r="A26" s="20">
        <v>42223</v>
      </c>
      <c r="B26" s="65">
        <v>146</v>
      </c>
      <c r="C26" s="22" t="s">
        <v>14</v>
      </c>
      <c r="D26" s="23">
        <v>400</v>
      </c>
      <c r="E26" s="24">
        <v>42226</v>
      </c>
      <c r="F26" s="25">
        <v>400</v>
      </c>
      <c r="G26" s="26">
        <f t="shared" si="0"/>
        <v>0</v>
      </c>
      <c r="H26" s="2"/>
      <c r="J26" s="27"/>
    </row>
    <row r="27" spans="1:12" x14ac:dyDescent="0.25">
      <c r="A27" s="20">
        <v>42224</v>
      </c>
      <c r="B27" s="65">
        <v>147</v>
      </c>
      <c r="C27" s="109" t="s">
        <v>372</v>
      </c>
      <c r="D27" s="110">
        <v>729.76</v>
      </c>
      <c r="E27" s="24"/>
      <c r="F27" s="25"/>
      <c r="G27" s="26">
        <f t="shared" si="0"/>
        <v>729.76</v>
      </c>
      <c r="J27" s="27"/>
    </row>
    <row r="28" spans="1:12" x14ac:dyDescent="0.25">
      <c r="A28" s="20">
        <v>42224</v>
      </c>
      <c r="B28" s="65">
        <v>148</v>
      </c>
      <c r="C28" s="22" t="s">
        <v>347</v>
      </c>
      <c r="D28" s="23">
        <v>12896</v>
      </c>
      <c r="E28" s="24">
        <v>42227</v>
      </c>
      <c r="F28" s="25">
        <v>12896</v>
      </c>
      <c r="G28" s="26">
        <f t="shared" si="0"/>
        <v>0</v>
      </c>
      <c r="H28" s="2"/>
      <c r="J28" s="27"/>
    </row>
    <row r="29" spans="1:12" x14ac:dyDescent="0.25">
      <c r="A29" s="20">
        <v>42224</v>
      </c>
      <c r="B29" s="65">
        <v>149</v>
      </c>
      <c r="C29" s="22" t="s">
        <v>336</v>
      </c>
      <c r="D29" s="23">
        <v>388.08</v>
      </c>
      <c r="E29" s="24">
        <v>42226</v>
      </c>
      <c r="F29" s="25">
        <v>388.88</v>
      </c>
      <c r="G29" s="26">
        <f t="shared" si="0"/>
        <v>-0.80000000000001137</v>
      </c>
      <c r="H29" s="2"/>
    </row>
    <row r="30" spans="1:12" x14ac:dyDescent="0.25">
      <c r="A30" s="20">
        <v>42224</v>
      </c>
      <c r="B30" s="65">
        <v>150</v>
      </c>
      <c r="C30" s="91" t="s">
        <v>387</v>
      </c>
      <c r="D30" s="23">
        <v>3200</v>
      </c>
      <c r="E30" s="24">
        <v>42224</v>
      </c>
      <c r="F30" s="25">
        <v>3200</v>
      </c>
      <c r="G30" s="26">
        <f t="shared" si="0"/>
        <v>0</v>
      </c>
      <c r="H30" s="2"/>
    </row>
    <row r="31" spans="1:12" x14ac:dyDescent="0.25">
      <c r="A31" s="20">
        <v>42224</v>
      </c>
      <c r="B31" s="65">
        <v>151</v>
      </c>
      <c r="C31" s="91" t="s">
        <v>385</v>
      </c>
      <c r="D31" s="23">
        <v>1774.56</v>
      </c>
      <c r="E31" s="24">
        <v>42228</v>
      </c>
      <c r="F31" s="25">
        <v>1774.56</v>
      </c>
      <c r="G31" s="26">
        <f t="shared" si="0"/>
        <v>0</v>
      </c>
      <c r="H31" s="2"/>
    </row>
    <row r="32" spans="1:12" x14ac:dyDescent="0.25">
      <c r="A32" s="20">
        <v>42224</v>
      </c>
      <c r="B32" s="65">
        <v>152</v>
      </c>
      <c r="C32" s="22" t="s">
        <v>14</v>
      </c>
      <c r="D32" s="23">
        <v>400</v>
      </c>
      <c r="E32" s="24">
        <v>42234</v>
      </c>
      <c r="F32" s="25">
        <v>400</v>
      </c>
      <c r="G32" s="26">
        <f t="shared" si="0"/>
        <v>0</v>
      </c>
      <c r="H32" s="2"/>
    </row>
    <row r="33" spans="1:9" x14ac:dyDescent="0.25">
      <c r="A33" s="20">
        <v>42225</v>
      </c>
      <c r="B33" s="65">
        <v>153</v>
      </c>
      <c r="C33" s="22" t="s">
        <v>387</v>
      </c>
      <c r="D33" s="23">
        <v>2000</v>
      </c>
      <c r="E33" s="24">
        <v>42225</v>
      </c>
      <c r="F33" s="25">
        <v>2000</v>
      </c>
      <c r="G33" s="26">
        <f t="shared" si="0"/>
        <v>0</v>
      </c>
      <c r="H33" s="2"/>
    </row>
    <row r="34" spans="1:9" x14ac:dyDescent="0.25">
      <c r="A34" s="20">
        <v>42225</v>
      </c>
      <c r="B34" s="65">
        <v>154</v>
      </c>
      <c r="C34" s="22" t="s">
        <v>363</v>
      </c>
      <c r="D34" s="23">
        <v>3038.62</v>
      </c>
      <c r="E34" s="24" t="s">
        <v>394</v>
      </c>
      <c r="F34" s="25">
        <f>2100+600+338.62</f>
        <v>3038.62</v>
      </c>
      <c r="G34" s="26">
        <f t="shared" si="0"/>
        <v>0</v>
      </c>
      <c r="H34" s="2"/>
    </row>
    <row r="35" spans="1:9" x14ac:dyDescent="0.25">
      <c r="A35" s="20">
        <v>42225</v>
      </c>
      <c r="B35" s="65">
        <v>155</v>
      </c>
      <c r="C35" s="22" t="s">
        <v>192</v>
      </c>
      <c r="D35" s="23">
        <v>5054.84</v>
      </c>
      <c r="E35" s="24">
        <v>42232</v>
      </c>
      <c r="F35" s="25">
        <v>5054.84</v>
      </c>
      <c r="G35" s="26">
        <f t="shared" si="0"/>
        <v>0</v>
      </c>
      <c r="H35" s="2"/>
    </row>
    <row r="36" spans="1:9" x14ac:dyDescent="0.25">
      <c r="A36" s="20">
        <v>42225</v>
      </c>
      <c r="B36" s="65">
        <v>156</v>
      </c>
      <c r="C36" s="22" t="s">
        <v>14</v>
      </c>
      <c r="D36" s="23">
        <v>410</v>
      </c>
      <c r="E36" s="24">
        <v>42234</v>
      </c>
      <c r="F36" s="25">
        <v>410</v>
      </c>
      <c r="G36" s="26">
        <f t="shared" si="0"/>
        <v>0</v>
      </c>
      <c r="H36" s="2"/>
    </row>
    <row r="37" spans="1:9" x14ac:dyDescent="0.25">
      <c r="A37" s="20">
        <v>42225</v>
      </c>
      <c r="B37" s="65">
        <v>157</v>
      </c>
      <c r="C37" s="22" t="s">
        <v>341</v>
      </c>
      <c r="D37" s="23">
        <v>2376</v>
      </c>
      <c r="E37" s="24">
        <v>42231</v>
      </c>
      <c r="F37" s="25">
        <v>2376</v>
      </c>
      <c r="G37" s="26">
        <f t="shared" si="0"/>
        <v>0</v>
      </c>
      <c r="H37" s="2"/>
    </row>
    <row r="38" spans="1:9" x14ac:dyDescent="0.25">
      <c r="A38" s="20">
        <v>42226</v>
      </c>
      <c r="B38" s="65">
        <v>158</v>
      </c>
      <c r="C38" s="22" t="s">
        <v>388</v>
      </c>
      <c r="D38" s="23">
        <v>720</v>
      </c>
      <c r="E38" s="24">
        <v>42226</v>
      </c>
      <c r="F38" s="25">
        <v>720</v>
      </c>
      <c r="G38" s="26">
        <f t="shared" si="0"/>
        <v>0</v>
      </c>
      <c r="H38" s="2"/>
    </row>
    <row r="39" spans="1:9" x14ac:dyDescent="0.25">
      <c r="A39" s="20">
        <v>42226</v>
      </c>
      <c r="B39" s="65">
        <v>159</v>
      </c>
      <c r="C39" s="22" t="s">
        <v>385</v>
      </c>
      <c r="D39" s="23">
        <v>1333.86</v>
      </c>
      <c r="E39" s="24">
        <v>42228</v>
      </c>
      <c r="F39" s="25">
        <v>1333.86</v>
      </c>
      <c r="G39" s="26">
        <f t="shared" si="0"/>
        <v>0</v>
      </c>
      <c r="H39" s="2"/>
    </row>
    <row r="40" spans="1:9" x14ac:dyDescent="0.25">
      <c r="A40" s="20">
        <v>42226</v>
      </c>
      <c r="B40" s="65">
        <v>160</v>
      </c>
      <c r="C40" s="62" t="s">
        <v>115</v>
      </c>
      <c r="D40" s="63">
        <v>0</v>
      </c>
      <c r="E40" s="24"/>
      <c r="F40" s="25"/>
      <c r="G40" s="26">
        <f t="shared" si="0"/>
        <v>0</v>
      </c>
      <c r="H40" s="57"/>
      <c r="I40" s="57"/>
    </row>
    <row r="41" spans="1:9" x14ac:dyDescent="0.25">
      <c r="A41" s="20">
        <v>42226</v>
      </c>
      <c r="B41" s="65">
        <v>161</v>
      </c>
      <c r="C41" s="22" t="s">
        <v>389</v>
      </c>
      <c r="D41" s="23">
        <v>869.63</v>
      </c>
      <c r="E41" s="24">
        <v>42227</v>
      </c>
      <c r="F41" s="25">
        <v>869.63</v>
      </c>
      <c r="G41" s="26">
        <f t="shared" si="0"/>
        <v>0</v>
      </c>
      <c r="H41" s="2"/>
    </row>
    <row r="42" spans="1:9" x14ac:dyDescent="0.25">
      <c r="A42" s="20">
        <v>42226</v>
      </c>
      <c r="B42" s="65">
        <v>162</v>
      </c>
      <c r="C42" s="22" t="s">
        <v>336</v>
      </c>
      <c r="D42" s="23">
        <v>355.96</v>
      </c>
      <c r="E42" s="24">
        <v>42229</v>
      </c>
      <c r="F42" s="25">
        <v>355.96</v>
      </c>
      <c r="G42" s="26">
        <f t="shared" si="0"/>
        <v>0</v>
      </c>
      <c r="H42" s="2"/>
    </row>
    <row r="43" spans="1:9" x14ac:dyDescent="0.25">
      <c r="A43" s="20">
        <v>42227</v>
      </c>
      <c r="B43" s="65">
        <v>163</v>
      </c>
      <c r="C43" s="31" t="s">
        <v>347</v>
      </c>
      <c r="D43" s="51">
        <v>7033.04</v>
      </c>
      <c r="E43" s="52">
        <v>42231</v>
      </c>
      <c r="F43" s="53">
        <v>7033.04</v>
      </c>
      <c r="G43" s="26">
        <f t="shared" si="0"/>
        <v>0</v>
      </c>
      <c r="H43" s="2"/>
    </row>
    <row r="44" spans="1:9" x14ac:dyDescent="0.25">
      <c r="A44" s="20">
        <v>42227</v>
      </c>
      <c r="B44" s="65">
        <v>164</v>
      </c>
      <c r="C44" s="31" t="s">
        <v>14</v>
      </c>
      <c r="D44" s="51">
        <v>410</v>
      </c>
      <c r="E44" s="52">
        <v>42237</v>
      </c>
      <c r="F44" s="53">
        <v>410</v>
      </c>
      <c r="G44" s="26">
        <f t="shared" si="0"/>
        <v>0</v>
      </c>
      <c r="H44" s="2"/>
    </row>
    <row r="45" spans="1:9" x14ac:dyDescent="0.25">
      <c r="A45" s="20">
        <v>42227</v>
      </c>
      <c r="B45" s="65">
        <v>165</v>
      </c>
      <c r="C45" s="31" t="s">
        <v>389</v>
      </c>
      <c r="D45" s="51">
        <v>867.16</v>
      </c>
      <c r="E45" s="97">
        <v>42229</v>
      </c>
      <c r="F45" s="53">
        <v>867.16</v>
      </c>
      <c r="G45" s="26">
        <f t="shared" si="0"/>
        <v>0</v>
      </c>
      <c r="H45" s="2"/>
    </row>
    <row r="46" spans="1:9" x14ac:dyDescent="0.25">
      <c r="A46" s="20">
        <v>42227</v>
      </c>
      <c r="B46" s="65">
        <v>166</v>
      </c>
      <c r="C46" s="31" t="s">
        <v>14</v>
      </c>
      <c r="D46" s="51">
        <v>410</v>
      </c>
      <c r="E46" s="52">
        <v>42238</v>
      </c>
      <c r="F46" s="53">
        <v>410</v>
      </c>
      <c r="G46" s="26">
        <f t="shared" si="0"/>
        <v>0</v>
      </c>
      <c r="H46" s="2"/>
    </row>
    <row r="47" spans="1:9" ht="30" x14ac:dyDescent="0.25">
      <c r="A47" s="20">
        <v>42228</v>
      </c>
      <c r="B47" s="65">
        <v>167</v>
      </c>
      <c r="C47" s="31" t="s">
        <v>385</v>
      </c>
      <c r="D47" s="51">
        <v>1744.04</v>
      </c>
      <c r="E47" s="52">
        <v>42229</v>
      </c>
      <c r="F47" s="53">
        <v>1744.04</v>
      </c>
      <c r="G47" s="26">
        <f t="shared" si="0"/>
        <v>0</v>
      </c>
      <c r="H47" s="2"/>
    </row>
    <row r="48" spans="1:9" ht="25.5" x14ac:dyDescent="0.25">
      <c r="A48" s="20">
        <v>42228</v>
      </c>
      <c r="B48" s="65">
        <v>168</v>
      </c>
      <c r="C48" s="31" t="s">
        <v>363</v>
      </c>
      <c r="D48" s="51">
        <v>2664.06</v>
      </c>
      <c r="E48" s="106" t="s">
        <v>397</v>
      </c>
      <c r="F48" s="53">
        <f>1500+1164.06</f>
        <v>2664.06</v>
      </c>
      <c r="G48" s="26">
        <f t="shared" si="0"/>
        <v>0</v>
      </c>
      <c r="H48" s="2"/>
    </row>
    <row r="49" spans="1:15" x14ac:dyDescent="0.25">
      <c r="A49" s="20">
        <v>42228</v>
      </c>
      <c r="B49" s="65">
        <v>169</v>
      </c>
      <c r="C49" s="31" t="s">
        <v>392</v>
      </c>
      <c r="D49" s="51">
        <v>910.19</v>
      </c>
      <c r="E49" s="52">
        <v>42231</v>
      </c>
      <c r="F49" s="53">
        <v>910.19</v>
      </c>
      <c r="G49" s="26">
        <f t="shared" si="0"/>
        <v>0</v>
      </c>
      <c r="H49" s="2"/>
    </row>
    <row r="50" spans="1:15" x14ac:dyDescent="0.25">
      <c r="A50" s="20">
        <v>42228</v>
      </c>
      <c r="B50" s="65">
        <v>170</v>
      </c>
      <c r="C50" s="31" t="s">
        <v>14</v>
      </c>
      <c r="D50" s="51">
        <v>410</v>
      </c>
      <c r="E50" s="52">
        <v>42239</v>
      </c>
      <c r="F50" s="53">
        <v>410</v>
      </c>
      <c r="G50" s="26">
        <f t="shared" si="0"/>
        <v>0</v>
      </c>
      <c r="H50" s="2"/>
    </row>
    <row r="51" spans="1:15" x14ac:dyDescent="0.25">
      <c r="A51" s="20">
        <v>42229</v>
      </c>
      <c r="B51" s="65">
        <v>171</v>
      </c>
      <c r="C51" s="31" t="s">
        <v>389</v>
      </c>
      <c r="D51" s="51">
        <v>882.55</v>
      </c>
      <c r="E51" s="52">
        <v>42229</v>
      </c>
      <c r="F51" s="53">
        <v>882.55</v>
      </c>
      <c r="G51" s="26">
        <f t="shared" si="0"/>
        <v>0</v>
      </c>
      <c r="H51" s="2"/>
    </row>
    <row r="52" spans="1:15" ht="30" x14ac:dyDescent="0.25">
      <c r="A52" s="20">
        <v>42229</v>
      </c>
      <c r="B52" s="65">
        <v>172</v>
      </c>
      <c r="C52" s="31" t="s">
        <v>385</v>
      </c>
      <c r="D52" s="51">
        <v>1212</v>
      </c>
      <c r="E52" s="52">
        <v>42230</v>
      </c>
      <c r="F52" s="53">
        <v>1212</v>
      </c>
      <c r="G52" s="26">
        <f t="shared" si="0"/>
        <v>0</v>
      </c>
      <c r="H52" s="2"/>
    </row>
    <row r="53" spans="1:15" x14ac:dyDescent="0.25">
      <c r="A53" s="20">
        <v>42229</v>
      </c>
      <c r="B53" s="65">
        <v>173</v>
      </c>
      <c r="C53" s="31" t="s">
        <v>389</v>
      </c>
      <c r="D53" s="51">
        <v>830.68</v>
      </c>
      <c r="E53" s="52">
        <v>42230</v>
      </c>
      <c r="F53" s="53">
        <v>830.68</v>
      </c>
      <c r="G53" s="26">
        <f t="shared" si="0"/>
        <v>0</v>
      </c>
      <c r="H53" s="2"/>
    </row>
    <row r="54" spans="1:15" x14ac:dyDescent="0.25">
      <c r="A54" s="20">
        <v>42229</v>
      </c>
      <c r="B54" s="65">
        <v>174</v>
      </c>
      <c r="C54" s="31" t="s">
        <v>336</v>
      </c>
      <c r="D54" s="51">
        <v>378.84100000000001</v>
      </c>
      <c r="E54" s="52">
        <v>42231</v>
      </c>
      <c r="F54" s="53">
        <v>378.84</v>
      </c>
      <c r="G54" s="26">
        <f t="shared" si="0"/>
        <v>1.0000000000331966E-3</v>
      </c>
      <c r="H54" s="2"/>
    </row>
    <row r="55" spans="1:15" ht="30" x14ac:dyDescent="0.25">
      <c r="A55" s="20">
        <v>42230</v>
      </c>
      <c r="B55" s="65">
        <v>175</v>
      </c>
      <c r="C55" s="31" t="s">
        <v>363</v>
      </c>
      <c r="D55" s="51">
        <v>3828.5</v>
      </c>
      <c r="E55" s="52" t="s">
        <v>399</v>
      </c>
      <c r="F55" s="53">
        <f>2200+1628.5</f>
        <v>3828.5</v>
      </c>
      <c r="G55" s="26">
        <f t="shared" si="0"/>
        <v>0</v>
      </c>
      <c r="H55" s="2"/>
    </row>
    <row r="56" spans="1:15" ht="24" x14ac:dyDescent="0.25">
      <c r="A56" s="20">
        <v>42230</v>
      </c>
      <c r="B56" s="65">
        <v>176</v>
      </c>
      <c r="C56" s="98" t="s">
        <v>385</v>
      </c>
      <c r="D56" s="51">
        <v>1448.16</v>
      </c>
      <c r="E56" s="52">
        <v>42232</v>
      </c>
      <c r="F56" s="53">
        <v>1448.16</v>
      </c>
      <c r="G56" s="26">
        <f t="shared" si="0"/>
        <v>0</v>
      </c>
      <c r="H56" s="2"/>
    </row>
    <row r="57" spans="1:15" ht="24" x14ac:dyDescent="0.25">
      <c r="A57" s="20">
        <v>42230</v>
      </c>
      <c r="B57" s="65">
        <v>177</v>
      </c>
      <c r="C57" s="31" t="s">
        <v>319</v>
      </c>
      <c r="D57" s="51">
        <v>2840.4</v>
      </c>
      <c r="E57" s="97" t="s">
        <v>396</v>
      </c>
      <c r="F57" s="53">
        <f>2000+840.4</f>
        <v>2840.4</v>
      </c>
      <c r="G57" s="26">
        <f t="shared" si="0"/>
        <v>0</v>
      </c>
      <c r="H57" s="2"/>
    </row>
    <row r="58" spans="1:15" x14ac:dyDescent="0.25">
      <c r="A58" s="20">
        <v>42230</v>
      </c>
      <c r="B58" s="65">
        <v>178</v>
      </c>
      <c r="C58" s="31" t="s">
        <v>393</v>
      </c>
      <c r="D58" s="51">
        <v>1341.12</v>
      </c>
      <c r="E58" s="52">
        <v>42230</v>
      </c>
      <c r="F58" s="53">
        <v>1341.12</v>
      </c>
      <c r="G58" s="26">
        <f t="shared" si="0"/>
        <v>0</v>
      </c>
      <c r="H58" s="2"/>
    </row>
    <row r="59" spans="1:15" x14ac:dyDescent="0.25">
      <c r="A59" s="20">
        <v>42230</v>
      </c>
      <c r="B59" s="65">
        <v>179</v>
      </c>
      <c r="C59" s="31" t="s">
        <v>14</v>
      </c>
      <c r="D59" s="51">
        <v>411.64</v>
      </c>
      <c r="E59" s="52">
        <v>42230</v>
      </c>
      <c r="F59" s="53">
        <v>411.64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42230</v>
      </c>
      <c r="B60" s="65">
        <v>180</v>
      </c>
      <c r="C60" s="98" t="s">
        <v>378</v>
      </c>
      <c r="D60" s="51">
        <v>2187.36</v>
      </c>
      <c r="E60" s="97">
        <v>42234</v>
      </c>
      <c r="F60" s="53">
        <v>2187.36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42230</v>
      </c>
      <c r="B61" s="65">
        <v>181</v>
      </c>
      <c r="C61" s="104" t="s">
        <v>115</v>
      </c>
      <c r="D61" s="105">
        <v>0</v>
      </c>
      <c r="E61" s="52"/>
      <c r="F61" s="53"/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42230</v>
      </c>
      <c r="B62" s="65">
        <v>182</v>
      </c>
      <c r="C62" s="31" t="s">
        <v>389</v>
      </c>
      <c r="D62" s="51">
        <v>2097.6</v>
      </c>
      <c r="E62" s="52">
        <v>42232</v>
      </c>
      <c r="F62" s="53">
        <v>2097.6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42232</v>
      </c>
      <c r="B63" s="65">
        <v>183</v>
      </c>
      <c r="C63" s="31" t="s">
        <v>359</v>
      </c>
      <c r="D63" s="51">
        <v>482.41</v>
      </c>
      <c r="E63" s="52">
        <v>42232</v>
      </c>
      <c r="F63" s="53">
        <v>482.41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ht="30" x14ac:dyDescent="0.25">
      <c r="A64" s="20">
        <v>42232</v>
      </c>
      <c r="B64" s="65">
        <v>184</v>
      </c>
      <c r="C64" s="108" t="s">
        <v>347</v>
      </c>
      <c r="D64" s="51">
        <v>15961.92</v>
      </c>
      <c r="E64" s="60" t="s">
        <v>412</v>
      </c>
      <c r="F64" s="61">
        <f>5000+10961.92</f>
        <v>15961.92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42232</v>
      </c>
      <c r="B65" s="65">
        <v>185</v>
      </c>
      <c r="C65" s="31" t="s">
        <v>336</v>
      </c>
      <c r="D65" s="51">
        <v>460.24</v>
      </c>
      <c r="E65" s="52">
        <v>42232</v>
      </c>
      <c r="F65" s="53">
        <v>460.24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42232</v>
      </c>
      <c r="B66" s="65">
        <v>186</v>
      </c>
      <c r="C66" s="108" t="s">
        <v>341</v>
      </c>
      <c r="D66" s="107">
        <v>2692.8</v>
      </c>
      <c r="E66" s="52">
        <v>42239</v>
      </c>
      <c r="F66" s="53">
        <v>2692.8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42232</v>
      </c>
      <c r="B67" s="65">
        <v>187</v>
      </c>
      <c r="C67" s="67" t="s">
        <v>385</v>
      </c>
      <c r="D67" s="51">
        <v>561.12</v>
      </c>
      <c r="E67" s="111"/>
      <c r="F67" s="112"/>
      <c r="G67" s="26">
        <f t="shared" si="0"/>
        <v>561.12</v>
      </c>
      <c r="H67" s="2"/>
      <c r="I67" s="116" t="s">
        <v>402</v>
      </c>
      <c r="J67" s="82"/>
      <c r="K67" s="86"/>
      <c r="L67" s="84"/>
      <c r="M67" s="85"/>
      <c r="N67" s="52"/>
      <c r="O67" s="53"/>
    </row>
    <row r="68" spans="1:15" x14ac:dyDescent="0.25">
      <c r="A68" s="20">
        <v>42232</v>
      </c>
      <c r="B68" s="65">
        <v>188</v>
      </c>
      <c r="C68" s="31" t="s">
        <v>389</v>
      </c>
      <c r="D68" s="51">
        <v>868</v>
      </c>
      <c r="E68" s="52">
        <v>42234</v>
      </c>
      <c r="F68" s="53">
        <v>868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30" x14ac:dyDescent="0.25">
      <c r="A69" s="20">
        <v>42232</v>
      </c>
      <c r="B69" s="65">
        <v>189</v>
      </c>
      <c r="C69" s="31" t="s">
        <v>385</v>
      </c>
      <c r="D69" s="51">
        <v>1611.84</v>
      </c>
      <c r="E69" s="52">
        <v>42234</v>
      </c>
      <c r="F69" s="53">
        <v>1611.84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42232</v>
      </c>
      <c r="B70" s="65">
        <v>190</v>
      </c>
      <c r="C70" s="31" t="s">
        <v>336</v>
      </c>
      <c r="D70" s="51">
        <v>453.2</v>
      </c>
      <c r="E70" s="52">
        <v>42235</v>
      </c>
      <c r="F70" s="53">
        <v>453.2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42232</v>
      </c>
      <c r="B71" s="65">
        <v>191</v>
      </c>
      <c r="C71" s="31" t="s">
        <v>387</v>
      </c>
      <c r="D71" s="51">
        <v>3280</v>
      </c>
      <c r="E71" s="52">
        <v>42232</v>
      </c>
      <c r="F71" s="53">
        <v>3280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42232</v>
      </c>
      <c r="B72" s="65">
        <v>192</v>
      </c>
      <c r="C72" s="31" t="s">
        <v>192</v>
      </c>
      <c r="D72" s="51">
        <v>4323.16</v>
      </c>
      <c r="E72" s="52">
        <v>42239</v>
      </c>
      <c r="F72" s="53">
        <v>4323.16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42232</v>
      </c>
      <c r="B73" s="65">
        <v>193</v>
      </c>
      <c r="C73" s="31" t="s">
        <v>359</v>
      </c>
      <c r="D73" s="51">
        <v>217.71</v>
      </c>
      <c r="E73" s="52">
        <v>42234</v>
      </c>
      <c r="F73" s="53">
        <v>217.71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42232</v>
      </c>
      <c r="B74" s="65">
        <v>194</v>
      </c>
      <c r="C74" s="31" t="s">
        <v>395</v>
      </c>
      <c r="D74" s="51">
        <v>1139.2</v>
      </c>
      <c r="E74" s="52">
        <v>42233</v>
      </c>
      <c r="F74" s="53">
        <v>1139</v>
      </c>
      <c r="G74" s="26">
        <f t="shared" si="0"/>
        <v>0.20000000000004547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42233</v>
      </c>
      <c r="B75" s="65">
        <v>195</v>
      </c>
      <c r="C75" s="31" t="s">
        <v>386</v>
      </c>
      <c r="D75" s="51">
        <v>1400</v>
      </c>
      <c r="E75" s="52">
        <v>42233</v>
      </c>
      <c r="F75" s="53">
        <v>1400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42233</v>
      </c>
      <c r="B76" s="65">
        <v>196</v>
      </c>
      <c r="C76" s="31" t="s">
        <v>319</v>
      </c>
      <c r="D76" s="51">
        <v>1425</v>
      </c>
      <c r="E76" s="52">
        <v>42235</v>
      </c>
      <c r="F76" s="53">
        <v>1425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ht="30" x14ac:dyDescent="0.25">
      <c r="A77" s="20">
        <v>42233</v>
      </c>
      <c r="B77" s="65">
        <v>197</v>
      </c>
      <c r="C77" s="31" t="s">
        <v>385</v>
      </c>
      <c r="D77" s="51">
        <v>855.4</v>
      </c>
      <c r="E77" s="52">
        <v>42234</v>
      </c>
      <c r="F77" s="53">
        <v>855.4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42234</v>
      </c>
      <c r="B78" s="65">
        <v>198</v>
      </c>
      <c r="C78" s="31" t="s">
        <v>386</v>
      </c>
      <c r="D78" s="51">
        <v>1000</v>
      </c>
      <c r="E78" s="52">
        <v>42235</v>
      </c>
      <c r="F78" s="53">
        <v>1000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42234</v>
      </c>
      <c r="B79" s="65">
        <v>199</v>
      </c>
      <c r="C79" s="31" t="s">
        <v>378</v>
      </c>
      <c r="D79" s="51">
        <v>1623.16</v>
      </c>
      <c r="E79" s="52">
        <v>42238</v>
      </c>
      <c r="F79" s="53">
        <v>1623.16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42234</v>
      </c>
      <c r="B80" s="65">
        <v>200</v>
      </c>
      <c r="C80" s="31" t="s">
        <v>359</v>
      </c>
      <c r="D80" s="51">
        <v>370.36</v>
      </c>
      <c r="E80" s="52">
        <v>42235</v>
      </c>
      <c r="F80" s="53">
        <v>370.36</v>
      </c>
      <c r="G80" s="26">
        <f t="shared" si="0"/>
        <v>0</v>
      </c>
      <c r="H80" s="2"/>
    </row>
    <row r="81" spans="1:8" ht="30" x14ac:dyDescent="0.25">
      <c r="A81" s="20">
        <v>42234</v>
      </c>
      <c r="B81" s="65">
        <v>201</v>
      </c>
      <c r="C81" s="31" t="s">
        <v>385</v>
      </c>
      <c r="D81" s="51">
        <v>2501</v>
      </c>
      <c r="E81" s="52">
        <v>42236</v>
      </c>
      <c r="F81" s="53">
        <v>2501</v>
      </c>
      <c r="G81" s="26">
        <f t="shared" si="0"/>
        <v>0</v>
      </c>
      <c r="H81" s="2"/>
    </row>
    <row r="82" spans="1:8" ht="30" x14ac:dyDescent="0.25">
      <c r="A82" s="20">
        <v>42234</v>
      </c>
      <c r="B82" s="65">
        <v>202</v>
      </c>
      <c r="C82" s="31" t="s">
        <v>389</v>
      </c>
      <c r="D82" s="51">
        <v>1697.8</v>
      </c>
      <c r="E82" s="52" t="s">
        <v>398</v>
      </c>
      <c r="F82" s="53">
        <f>500+1197.8</f>
        <v>1697.8</v>
      </c>
      <c r="G82" s="26">
        <f t="shared" si="0"/>
        <v>0</v>
      </c>
      <c r="H82" s="2"/>
    </row>
    <row r="83" spans="1:8" x14ac:dyDescent="0.25">
      <c r="A83" s="20">
        <v>42235</v>
      </c>
      <c r="B83" s="65">
        <v>203</v>
      </c>
      <c r="C83" s="31" t="s">
        <v>359</v>
      </c>
      <c r="D83" s="51">
        <v>288.64</v>
      </c>
      <c r="E83" s="52">
        <v>42236</v>
      </c>
      <c r="F83" s="53">
        <v>288.64</v>
      </c>
      <c r="G83" s="26">
        <f t="shared" si="0"/>
        <v>0</v>
      </c>
      <c r="H83" s="2"/>
    </row>
    <row r="84" spans="1:8" ht="30" x14ac:dyDescent="0.25">
      <c r="A84" s="20">
        <v>42235</v>
      </c>
      <c r="B84" s="65">
        <v>204</v>
      </c>
      <c r="C84" s="31" t="s">
        <v>363</v>
      </c>
      <c r="D84" s="51">
        <v>2641.38</v>
      </c>
      <c r="E84" s="52" t="s">
        <v>400</v>
      </c>
      <c r="F84" s="53">
        <f>1200+1441.38</f>
        <v>2641.38</v>
      </c>
      <c r="G84" s="26">
        <f t="shared" si="0"/>
        <v>0</v>
      </c>
      <c r="H84" s="2"/>
    </row>
    <row r="85" spans="1:8" x14ac:dyDescent="0.25">
      <c r="A85" s="20">
        <v>42235</v>
      </c>
      <c r="B85" s="65">
        <v>205</v>
      </c>
      <c r="C85" s="31" t="s">
        <v>319</v>
      </c>
      <c r="D85" s="51">
        <v>1182.03</v>
      </c>
      <c r="E85" s="52">
        <v>42237</v>
      </c>
      <c r="F85" s="53">
        <v>1182.03</v>
      </c>
      <c r="G85" s="26">
        <f t="shared" si="0"/>
        <v>0</v>
      </c>
      <c r="H85" s="2"/>
    </row>
    <row r="86" spans="1:8" x14ac:dyDescent="0.25">
      <c r="A86" s="20">
        <v>42235</v>
      </c>
      <c r="B86" s="65">
        <v>206</v>
      </c>
      <c r="C86" s="31" t="s">
        <v>389</v>
      </c>
      <c r="D86" s="51">
        <v>829.4</v>
      </c>
      <c r="E86" s="52">
        <v>42236</v>
      </c>
      <c r="F86" s="53">
        <v>829.4</v>
      </c>
      <c r="G86" s="26">
        <f t="shared" si="0"/>
        <v>0</v>
      </c>
      <c r="H86" s="2"/>
    </row>
    <row r="87" spans="1:8" x14ac:dyDescent="0.25">
      <c r="A87" s="20">
        <v>42235</v>
      </c>
      <c r="B87" s="65">
        <v>207</v>
      </c>
      <c r="C87" s="31" t="s">
        <v>336</v>
      </c>
      <c r="D87" s="51">
        <v>309.76</v>
      </c>
      <c r="E87" s="52">
        <v>42236</v>
      </c>
      <c r="F87" s="53">
        <v>309.76</v>
      </c>
      <c r="G87" s="26">
        <f t="shared" si="0"/>
        <v>0</v>
      </c>
      <c r="H87" s="2"/>
    </row>
    <row r="88" spans="1:8" ht="24" x14ac:dyDescent="0.25">
      <c r="A88" s="20">
        <v>42236</v>
      </c>
      <c r="B88" s="65">
        <v>208</v>
      </c>
      <c r="C88" s="31" t="s">
        <v>363</v>
      </c>
      <c r="D88" s="51">
        <v>3041.65</v>
      </c>
      <c r="E88" s="97" t="s">
        <v>401</v>
      </c>
      <c r="F88" s="53">
        <f>1550+1491.65</f>
        <v>3041.65</v>
      </c>
      <c r="G88" s="26">
        <f t="shared" si="0"/>
        <v>0</v>
      </c>
      <c r="H88" s="2"/>
    </row>
    <row r="89" spans="1:8" ht="30" x14ac:dyDescent="0.25">
      <c r="A89" s="20">
        <v>42236</v>
      </c>
      <c r="B89" s="65">
        <v>209</v>
      </c>
      <c r="C89" s="31" t="s">
        <v>385</v>
      </c>
      <c r="D89" s="51">
        <v>1740.66</v>
      </c>
      <c r="E89" s="52">
        <v>42239</v>
      </c>
      <c r="F89" s="53">
        <v>1740.66</v>
      </c>
      <c r="G89" s="26">
        <f t="shared" si="0"/>
        <v>0</v>
      </c>
      <c r="H89" s="2"/>
    </row>
    <row r="90" spans="1:8" x14ac:dyDescent="0.25">
      <c r="A90" s="20">
        <v>42236</v>
      </c>
      <c r="B90" s="65">
        <v>210</v>
      </c>
      <c r="C90" s="31" t="s">
        <v>359</v>
      </c>
      <c r="D90" s="51">
        <v>329.3</v>
      </c>
      <c r="E90" s="52">
        <v>42237</v>
      </c>
      <c r="F90" s="53">
        <v>329.3</v>
      </c>
      <c r="G90" s="26">
        <f t="shared" si="0"/>
        <v>0</v>
      </c>
      <c r="H90" s="2"/>
    </row>
    <row r="91" spans="1:8" x14ac:dyDescent="0.25">
      <c r="A91" s="20">
        <v>42236</v>
      </c>
      <c r="B91" s="65">
        <v>211</v>
      </c>
      <c r="C91" s="31" t="s">
        <v>386</v>
      </c>
      <c r="D91" s="51">
        <v>1025</v>
      </c>
      <c r="E91" s="52">
        <v>42236</v>
      </c>
      <c r="F91" s="53">
        <v>1025</v>
      </c>
      <c r="G91" s="26">
        <f t="shared" si="0"/>
        <v>0</v>
      </c>
      <c r="H91" s="2"/>
    </row>
    <row r="92" spans="1:8" x14ac:dyDescent="0.25">
      <c r="A92" s="20">
        <v>42236</v>
      </c>
      <c r="B92" s="65">
        <v>212</v>
      </c>
      <c r="C92" s="31" t="s">
        <v>336</v>
      </c>
      <c r="D92" s="51">
        <v>332.2</v>
      </c>
      <c r="E92" s="52">
        <v>42238</v>
      </c>
      <c r="F92" s="53">
        <v>332.2</v>
      </c>
      <c r="G92" s="26">
        <f t="shared" si="0"/>
        <v>0</v>
      </c>
      <c r="H92" s="2"/>
    </row>
    <row r="93" spans="1:8" x14ac:dyDescent="0.25">
      <c r="A93" s="20">
        <v>42236</v>
      </c>
      <c r="B93" s="65">
        <v>213</v>
      </c>
      <c r="C93" s="31" t="s">
        <v>389</v>
      </c>
      <c r="D93" s="51">
        <v>996</v>
      </c>
      <c r="E93" s="52">
        <v>42238</v>
      </c>
      <c r="F93" s="53">
        <v>996</v>
      </c>
      <c r="G93" s="26">
        <f t="shared" si="0"/>
        <v>0</v>
      </c>
      <c r="H93" s="2"/>
    </row>
    <row r="94" spans="1:8" x14ac:dyDescent="0.25">
      <c r="A94" s="20">
        <v>42236</v>
      </c>
      <c r="B94" s="65">
        <v>214</v>
      </c>
      <c r="C94" s="31" t="s">
        <v>359</v>
      </c>
      <c r="D94" s="51">
        <v>381.44</v>
      </c>
      <c r="E94" s="52">
        <v>42237</v>
      </c>
      <c r="F94" s="53">
        <v>381.44</v>
      </c>
      <c r="G94" s="26">
        <f t="shared" si="0"/>
        <v>0</v>
      </c>
      <c r="H94" s="2"/>
    </row>
    <row r="95" spans="1:8" x14ac:dyDescent="0.25">
      <c r="A95" s="20">
        <v>42237</v>
      </c>
      <c r="B95" s="65">
        <v>215</v>
      </c>
      <c r="C95" s="31" t="s">
        <v>359</v>
      </c>
      <c r="D95" s="51">
        <v>889.24</v>
      </c>
      <c r="E95" s="52">
        <v>42239</v>
      </c>
      <c r="F95" s="53">
        <v>889.24</v>
      </c>
      <c r="G95" s="26">
        <f t="shared" si="0"/>
        <v>0</v>
      </c>
      <c r="H95" s="2"/>
    </row>
    <row r="96" spans="1:8" x14ac:dyDescent="0.25">
      <c r="A96" s="20">
        <v>42237</v>
      </c>
      <c r="B96" s="65">
        <v>216</v>
      </c>
      <c r="C96" s="31" t="s">
        <v>319</v>
      </c>
      <c r="D96" s="51">
        <v>3127.07</v>
      </c>
      <c r="E96" s="52">
        <v>42240</v>
      </c>
      <c r="F96" s="53">
        <v>3127.07</v>
      </c>
      <c r="G96" s="26">
        <f t="shared" si="0"/>
        <v>0</v>
      </c>
      <c r="H96" s="2"/>
    </row>
    <row r="97" spans="1:8" x14ac:dyDescent="0.25">
      <c r="A97" s="20">
        <v>42237</v>
      </c>
      <c r="B97" s="65">
        <v>217</v>
      </c>
      <c r="C97" s="31" t="s">
        <v>386</v>
      </c>
      <c r="D97" s="51">
        <v>410</v>
      </c>
      <c r="E97" s="52">
        <v>42237</v>
      </c>
      <c r="F97" s="53">
        <v>410</v>
      </c>
      <c r="G97" s="26">
        <f t="shared" si="0"/>
        <v>0</v>
      </c>
      <c r="H97" s="2"/>
    </row>
    <row r="98" spans="1:8" x14ac:dyDescent="0.25">
      <c r="A98" s="20">
        <v>42237</v>
      </c>
      <c r="B98" s="65">
        <v>218</v>
      </c>
      <c r="C98" s="31" t="s">
        <v>14</v>
      </c>
      <c r="D98" s="51">
        <v>440</v>
      </c>
      <c r="E98" s="52">
        <v>42243</v>
      </c>
      <c r="F98" s="53">
        <v>440</v>
      </c>
      <c r="G98" s="26">
        <f t="shared" si="0"/>
        <v>0</v>
      </c>
      <c r="H98" s="2"/>
    </row>
    <row r="99" spans="1:8" x14ac:dyDescent="0.25">
      <c r="A99" s="20">
        <v>42237</v>
      </c>
      <c r="B99" s="65">
        <v>219</v>
      </c>
      <c r="C99" s="31" t="s">
        <v>389</v>
      </c>
      <c r="D99" s="51">
        <v>988.8</v>
      </c>
      <c r="E99" s="52">
        <v>42237</v>
      </c>
      <c r="F99" s="53">
        <v>988.8</v>
      </c>
      <c r="G99" s="26">
        <f t="shared" si="0"/>
        <v>0</v>
      </c>
      <c r="H99" s="2"/>
    </row>
    <row r="100" spans="1:8" x14ac:dyDescent="0.25">
      <c r="A100" s="20">
        <v>42237</v>
      </c>
      <c r="B100" s="65">
        <v>220</v>
      </c>
      <c r="C100" s="31" t="s">
        <v>389</v>
      </c>
      <c r="D100" s="51">
        <v>768.6</v>
      </c>
      <c r="E100" s="52">
        <v>42238</v>
      </c>
      <c r="F100" s="53">
        <v>768.6</v>
      </c>
      <c r="G100" s="26">
        <f t="shared" si="0"/>
        <v>0</v>
      </c>
      <c r="H100" s="2"/>
    </row>
    <row r="101" spans="1:8" x14ac:dyDescent="0.25">
      <c r="A101" s="20">
        <v>42238</v>
      </c>
      <c r="B101" s="65">
        <v>221</v>
      </c>
      <c r="C101" s="31" t="s">
        <v>336</v>
      </c>
      <c r="D101" s="51">
        <v>361.35</v>
      </c>
      <c r="E101" s="52">
        <v>42239</v>
      </c>
      <c r="F101" s="53">
        <v>361.35</v>
      </c>
      <c r="G101" s="26">
        <f t="shared" si="0"/>
        <v>0</v>
      </c>
      <c r="H101" s="2"/>
    </row>
    <row r="102" spans="1:8" x14ac:dyDescent="0.25">
      <c r="A102" s="20">
        <v>42238</v>
      </c>
      <c r="B102" s="65">
        <v>222</v>
      </c>
      <c r="C102" s="31" t="s">
        <v>387</v>
      </c>
      <c r="D102" s="51">
        <v>3280</v>
      </c>
      <c r="E102" s="52">
        <v>42238</v>
      </c>
      <c r="F102" s="53">
        <v>3280</v>
      </c>
      <c r="G102" s="26">
        <f t="shared" si="0"/>
        <v>0</v>
      </c>
      <c r="H102" s="2"/>
    </row>
    <row r="103" spans="1:8" x14ac:dyDescent="0.25">
      <c r="A103" s="20">
        <v>42238</v>
      </c>
      <c r="B103" s="65">
        <v>223</v>
      </c>
      <c r="C103" s="31" t="s">
        <v>386</v>
      </c>
      <c r="D103" s="51">
        <v>2050</v>
      </c>
      <c r="E103" s="52">
        <v>42238</v>
      </c>
      <c r="F103" s="53">
        <v>2050</v>
      </c>
      <c r="G103" s="26">
        <f t="shared" si="0"/>
        <v>0</v>
      </c>
      <c r="H103" s="2"/>
    </row>
    <row r="104" spans="1:8" x14ac:dyDescent="0.25">
      <c r="A104" s="20">
        <v>42238</v>
      </c>
      <c r="B104" s="65">
        <v>224</v>
      </c>
      <c r="C104" s="31" t="s">
        <v>14</v>
      </c>
      <c r="D104" s="51">
        <v>440</v>
      </c>
      <c r="E104" s="52">
        <v>42243</v>
      </c>
      <c r="F104" s="53">
        <v>440</v>
      </c>
      <c r="G104" s="26">
        <f t="shared" si="0"/>
        <v>0</v>
      </c>
      <c r="H104" s="2"/>
    </row>
    <row r="105" spans="1:8" x14ac:dyDescent="0.25">
      <c r="A105" s="20">
        <v>42238</v>
      </c>
      <c r="B105" s="65">
        <v>225</v>
      </c>
      <c r="C105" s="31" t="s">
        <v>389</v>
      </c>
      <c r="D105" s="51">
        <v>1484</v>
      </c>
      <c r="E105" s="52">
        <v>42241</v>
      </c>
      <c r="F105" s="53">
        <v>1484</v>
      </c>
      <c r="G105" s="26">
        <f t="shared" si="0"/>
        <v>0</v>
      </c>
      <c r="H105" s="2"/>
    </row>
    <row r="106" spans="1:8" x14ac:dyDescent="0.25">
      <c r="A106" s="20">
        <v>42239</v>
      </c>
      <c r="B106" s="65">
        <v>226</v>
      </c>
      <c r="C106" s="31" t="s">
        <v>192</v>
      </c>
      <c r="D106" s="51">
        <v>5439.88</v>
      </c>
      <c r="E106" s="52">
        <v>42246</v>
      </c>
      <c r="F106" s="53">
        <v>5439.88</v>
      </c>
      <c r="G106" s="26">
        <f t="shared" si="0"/>
        <v>0</v>
      </c>
      <c r="H106" s="2"/>
    </row>
    <row r="107" spans="1:8" x14ac:dyDescent="0.25">
      <c r="A107" s="20">
        <v>42239</v>
      </c>
      <c r="B107" s="65">
        <v>227</v>
      </c>
      <c r="C107" s="104" t="s">
        <v>115</v>
      </c>
      <c r="D107" s="105">
        <v>0</v>
      </c>
      <c r="E107" s="52"/>
      <c r="F107" s="53"/>
      <c r="G107" s="26">
        <f t="shared" si="0"/>
        <v>0</v>
      </c>
      <c r="H107" s="2"/>
    </row>
    <row r="108" spans="1:8" x14ac:dyDescent="0.25">
      <c r="A108" s="20">
        <v>42239</v>
      </c>
      <c r="B108" s="65">
        <v>228</v>
      </c>
      <c r="C108" s="31" t="s">
        <v>359</v>
      </c>
      <c r="D108" s="51">
        <v>264</v>
      </c>
      <c r="E108" s="52">
        <v>42241</v>
      </c>
      <c r="F108" s="53">
        <v>264</v>
      </c>
      <c r="G108" s="26">
        <f t="shared" si="0"/>
        <v>0</v>
      </c>
      <c r="H108" s="2"/>
    </row>
    <row r="109" spans="1:8" ht="30" x14ac:dyDescent="0.25">
      <c r="A109" s="20">
        <v>42239</v>
      </c>
      <c r="B109" s="65">
        <v>229</v>
      </c>
      <c r="C109" s="31" t="s">
        <v>385</v>
      </c>
      <c r="D109" s="51">
        <v>982.8</v>
      </c>
      <c r="E109" s="52">
        <v>42240</v>
      </c>
      <c r="F109" s="53">
        <v>982.8</v>
      </c>
      <c r="G109" s="26">
        <f t="shared" si="0"/>
        <v>0</v>
      </c>
      <c r="H109" s="2"/>
    </row>
    <row r="110" spans="1:8" x14ac:dyDescent="0.25">
      <c r="A110" s="20">
        <v>42239</v>
      </c>
      <c r="B110" s="65">
        <v>230</v>
      </c>
      <c r="C110" s="31" t="s">
        <v>386</v>
      </c>
      <c r="D110" s="51">
        <v>2730</v>
      </c>
      <c r="E110" s="52">
        <v>42239</v>
      </c>
      <c r="F110" s="53">
        <v>2730</v>
      </c>
      <c r="G110" s="26">
        <f t="shared" si="0"/>
        <v>0</v>
      </c>
      <c r="H110" s="2"/>
    </row>
    <row r="111" spans="1:8" x14ac:dyDescent="0.25">
      <c r="A111" s="20">
        <v>42239</v>
      </c>
      <c r="B111" s="65">
        <v>231</v>
      </c>
      <c r="C111" s="31" t="s">
        <v>336</v>
      </c>
      <c r="D111" s="51">
        <v>379.8</v>
      </c>
      <c r="E111" s="52">
        <v>42240</v>
      </c>
      <c r="F111" s="53">
        <v>379.8</v>
      </c>
      <c r="G111" s="26">
        <f t="shared" si="0"/>
        <v>0</v>
      </c>
      <c r="H111" s="2"/>
    </row>
    <row r="112" spans="1:8" x14ac:dyDescent="0.25">
      <c r="A112" s="20">
        <v>42239</v>
      </c>
      <c r="B112" s="65">
        <v>232</v>
      </c>
      <c r="C112" s="31" t="s">
        <v>341</v>
      </c>
      <c r="D112" s="51">
        <v>1984.24</v>
      </c>
      <c r="E112" s="52">
        <v>42246</v>
      </c>
      <c r="F112" s="53">
        <v>1984.24</v>
      </c>
      <c r="G112" s="26">
        <f t="shared" si="0"/>
        <v>0</v>
      </c>
      <c r="H112" s="2"/>
    </row>
    <row r="113" spans="1:9" x14ac:dyDescent="0.25">
      <c r="A113" s="20">
        <v>42239</v>
      </c>
      <c r="B113" s="65">
        <v>233</v>
      </c>
      <c r="C113" s="31" t="s">
        <v>14</v>
      </c>
      <c r="D113" s="51">
        <v>442.2</v>
      </c>
      <c r="E113" s="52">
        <v>42243</v>
      </c>
      <c r="F113" s="53">
        <v>442.2</v>
      </c>
      <c r="G113" s="26">
        <f t="shared" si="0"/>
        <v>0</v>
      </c>
      <c r="H113" s="2"/>
    </row>
    <row r="114" spans="1:9" x14ac:dyDescent="0.25">
      <c r="A114" s="20">
        <v>42239</v>
      </c>
      <c r="B114" s="65">
        <v>234</v>
      </c>
      <c r="C114" s="31" t="s">
        <v>389</v>
      </c>
      <c r="D114" s="51">
        <v>574.20000000000005</v>
      </c>
      <c r="E114" s="52">
        <v>42241</v>
      </c>
      <c r="F114" s="53">
        <v>574.20000000000005</v>
      </c>
      <c r="G114" s="26">
        <f t="shared" si="0"/>
        <v>0</v>
      </c>
      <c r="H114" s="2"/>
    </row>
    <row r="115" spans="1:9" ht="30" x14ac:dyDescent="0.25">
      <c r="A115" s="20">
        <v>42240</v>
      </c>
      <c r="B115" s="65">
        <v>235</v>
      </c>
      <c r="C115" s="31" t="s">
        <v>385</v>
      </c>
      <c r="D115" s="51">
        <v>1494.24</v>
      </c>
      <c r="E115" s="52">
        <v>42242</v>
      </c>
      <c r="F115" s="53">
        <v>1494.24</v>
      </c>
      <c r="G115" s="26">
        <f t="shared" si="0"/>
        <v>0</v>
      </c>
      <c r="H115" s="2"/>
    </row>
    <row r="116" spans="1:9" x14ac:dyDescent="0.25">
      <c r="A116" s="20">
        <v>42240</v>
      </c>
      <c r="B116" s="65">
        <v>236</v>
      </c>
      <c r="C116" s="31" t="s">
        <v>386</v>
      </c>
      <c r="D116" s="51">
        <v>966</v>
      </c>
      <c r="E116" s="52">
        <v>42240</v>
      </c>
      <c r="F116" s="53">
        <v>966</v>
      </c>
      <c r="G116" s="26">
        <f t="shared" si="0"/>
        <v>0</v>
      </c>
      <c r="H116" s="2"/>
    </row>
    <row r="117" spans="1:9" x14ac:dyDescent="0.25">
      <c r="A117" s="20">
        <v>42240</v>
      </c>
      <c r="B117" s="65">
        <v>237</v>
      </c>
      <c r="C117" s="31" t="s">
        <v>378</v>
      </c>
      <c r="D117" s="51">
        <v>2340.8000000000002</v>
      </c>
      <c r="E117" s="52">
        <v>42240</v>
      </c>
      <c r="F117" s="53">
        <v>2340.8000000000002</v>
      </c>
      <c r="G117" s="26">
        <f t="shared" si="0"/>
        <v>0</v>
      </c>
      <c r="H117" s="2"/>
    </row>
    <row r="118" spans="1:9" x14ac:dyDescent="0.25">
      <c r="A118" s="20">
        <v>42240</v>
      </c>
      <c r="B118" s="65">
        <v>238</v>
      </c>
      <c r="C118" s="31" t="s">
        <v>319</v>
      </c>
      <c r="D118" s="51">
        <v>2908.08</v>
      </c>
      <c r="E118" s="52">
        <v>42246</v>
      </c>
      <c r="F118" s="53">
        <v>2908.08</v>
      </c>
      <c r="G118" s="26">
        <f t="shared" si="0"/>
        <v>0</v>
      </c>
      <c r="H118" s="2"/>
    </row>
    <row r="119" spans="1:9" ht="30" x14ac:dyDescent="0.25">
      <c r="A119" s="20">
        <v>42240</v>
      </c>
      <c r="B119" s="65">
        <v>239</v>
      </c>
      <c r="C119" s="31" t="s">
        <v>363</v>
      </c>
      <c r="D119" s="51">
        <v>4436.87</v>
      </c>
      <c r="E119" s="60" t="s">
        <v>405</v>
      </c>
      <c r="F119" s="53">
        <f>3700+736.87</f>
        <v>4436.87</v>
      </c>
      <c r="G119" s="26">
        <f t="shared" si="0"/>
        <v>0</v>
      </c>
      <c r="H119" s="2"/>
      <c r="I119" s="117">
        <v>42248</v>
      </c>
    </row>
    <row r="120" spans="1:9" x14ac:dyDescent="0.25">
      <c r="A120" s="20">
        <v>42240</v>
      </c>
      <c r="B120" s="65">
        <v>240</v>
      </c>
      <c r="C120" s="31" t="s">
        <v>336</v>
      </c>
      <c r="D120" s="51">
        <v>315.45</v>
      </c>
      <c r="E120" s="52">
        <v>42244</v>
      </c>
      <c r="F120" s="53">
        <v>315.45</v>
      </c>
      <c r="G120" s="26">
        <f t="shared" si="0"/>
        <v>0</v>
      </c>
      <c r="H120" s="2"/>
    </row>
    <row r="121" spans="1:9" x14ac:dyDescent="0.25">
      <c r="A121" s="20">
        <v>42241</v>
      </c>
      <c r="B121" s="65">
        <v>241</v>
      </c>
      <c r="C121" s="31" t="s">
        <v>359</v>
      </c>
      <c r="D121" s="51">
        <v>416.3</v>
      </c>
      <c r="E121" s="52">
        <v>42242</v>
      </c>
      <c r="F121" s="53">
        <v>416.3</v>
      </c>
      <c r="G121" s="26">
        <f t="shared" si="0"/>
        <v>0</v>
      </c>
      <c r="H121" s="2"/>
    </row>
    <row r="122" spans="1:9" x14ac:dyDescent="0.25">
      <c r="A122" s="20">
        <v>42241</v>
      </c>
      <c r="B122" s="65">
        <v>242</v>
      </c>
      <c r="C122" s="31" t="s">
        <v>389</v>
      </c>
      <c r="D122" s="51">
        <v>691</v>
      </c>
      <c r="E122" s="52">
        <v>42241</v>
      </c>
      <c r="F122" s="53">
        <v>691</v>
      </c>
      <c r="G122" s="26">
        <f t="shared" si="0"/>
        <v>0</v>
      </c>
      <c r="H122" s="2"/>
    </row>
    <row r="123" spans="1:9" x14ac:dyDescent="0.25">
      <c r="A123" s="20">
        <v>42241</v>
      </c>
      <c r="B123" s="65">
        <v>243</v>
      </c>
      <c r="C123" s="31" t="s">
        <v>389</v>
      </c>
      <c r="D123" s="51">
        <v>652.4</v>
      </c>
      <c r="E123" s="52">
        <v>42244</v>
      </c>
      <c r="F123" s="53">
        <v>652.4</v>
      </c>
      <c r="G123" s="26">
        <f t="shared" si="0"/>
        <v>0</v>
      </c>
      <c r="H123" s="2"/>
    </row>
    <row r="124" spans="1:9" x14ac:dyDescent="0.25">
      <c r="A124" s="20">
        <v>42242</v>
      </c>
      <c r="B124" s="65">
        <v>244</v>
      </c>
      <c r="C124" s="31" t="s">
        <v>359</v>
      </c>
      <c r="D124" s="51">
        <v>480.79</v>
      </c>
      <c r="E124" s="52">
        <v>42243</v>
      </c>
      <c r="F124" s="53">
        <v>480.79</v>
      </c>
      <c r="G124" s="26">
        <f t="shared" si="0"/>
        <v>0</v>
      </c>
      <c r="H124" s="2"/>
    </row>
    <row r="125" spans="1:9" ht="30" x14ac:dyDescent="0.25">
      <c r="A125" s="20">
        <v>42242</v>
      </c>
      <c r="B125" s="65">
        <v>245</v>
      </c>
      <c r="C125" s="31" t="s">
        <v>385</v>
      </c>
      <c r="D125" s="51">
        <v>2646</v>
      </c>
      <c r="E125" s="52">
        <v>42244</v>
      </c>
      <c r="F125" s="53">
        <v>2646</v>
      </c>
      <c r="G125" s="26">
        <f t="shared" si="0"/>
        <v>0</v>
      </c>
      <c r="H125" s="2"/>
    </row>
    <row r="126" spans="1:9" x14ac:dyDescent="0.25">
      <c r="A126" s="20">
        <v>42242</v>
      </c>
      <c r="B126" s="65">
        <v>246</v>
      </c>
      <c r="C126" s="31" t="s">
        <v>386</v>
      </c>
      <c r="D126" s="51">
        <v>630</v>
      </c>
      <c r="E126" s="52">
        <v>42242</v>
      </c>
      <c r="F126" s="53">
        <v>630</v>
      </c>
      <c r="G126" s="26">
        <f t="shared" si="0"/>
        <v>0</v>
      </c>
      <c r="H126" s="2"/>
    </row>
    <row r="127" spans="1:9" x14ac:dyDescent="0.25">
      <c r="A127" s="20">
        <v>42242</v>
      </c>
      <c r="B127" s="65">
        <v>247</v>
      </c>
      <c r="C127" s="31" t="s">
        <v>115</v>
      </c>
      <c r="D127" s="51">
        <v>0</v>
      </c>
      <c r="E127" s="52"/>
      <c r="F127" s="53"/>
      <c r="G127" s="26">
        <f t="shared" si="0"/>
        <v>0</v>
      </c>
      <c r="H127" s="2"/>
    </row>
    <row r="128" spans="1:9" x14ac:dyDescent="0.25">
      <c r="A128" s="20">
        <v>42242</v>
      </c>
      <c r="B128" s="65">
        <v>248</v>
      </c>
      <c r="C128" s="31" t="s">
        <v>359</v>
      </c>
      <c r="D128" s="51">
        <v>215.86</v>
      </c>
      <c r="E128" s="52">
        <v>42243</v>
      </c>
      <c r="F128" s="53">
        <v>215.86</v>
      </c>
      <c r="G128" s="26">
        <f t="shared" si="0"/>
        <v>0</v>
      </c>
      <c r="H128" s="2"/>
    </row>
    <row r="129" spans="1:9" x14ac:dyDescent="0.25">
      <c r="A129" s="20">
        <v>42242</v>
      </c>
      <c r="B129" s="65">
        <v>249</v>
      </c>
      <c r="C129" s="31" t="s">
        <v>14</v>
      </c>
      <c r="D129" s="51">
        <v>440</v>
      </c>
      <c r="E129" s="52">
        <v>42245</v>
      </c>
      <c r="F129" s="53">
        <v>440</v>
      </c>
      <c r="G129" s="26">
        <f t="shared" si="0"/>
        <v>0</v>
      </c>
      <c r="H129" s="2"/>
    </row>
    <row r="130" spans="1:9" x14ac:dyDescent="0.25">
      <c r="A130" s="20">
        <v>42243</v>
      </c>
      <c r="B130" s="65">
        <v>250</v>
      </c>
      <c r="C130" s="31" t="s">
        <v>359</v>
      </c>
      <c r="D130" s="51">
        <v>486.53</v>
      </c>
      <c r="E130" s="52">
        <v>42244</v>
      </c>
      <c r="F130" s="53">
        <v>486.53</v>
      </c>
      <c r="G130" s="26">
        <f t="shared" si="0"/>
        <v>0</v>
      </c>
      <c r="H130" s="2"/>
    </row>
    <row r="131" spans="1:9" x14ac:dyDescent="0.25">
      <c r="A131" s="20">
        <v>42243</v>
      </c>
      <c r="B131" s="65">
        <v>251</v>
      </c>
      <c r="C131" s="31" t="s">
        <v>378</v>
      </c>
      <c r="D131" s="51">
        <v>1097.5999999999999</v>
      </c>
      <c r="E131" s="60">
        <v>42250</v>
      </c>
      <c r="F131" s="61">
        <v>1097.5999999999999</v>
      </c>
      <c r="G131" s="26">
        <f t="shared" si="0"/>
        <v>0</v>
      </c>
      <c r="H131" s="2"/>
    </row>
    <row r="132" spans="1:9" x14ac:dyDescent="0.25">
      <c r="A132" s="20">
        <v>42243</v>
      </c>
      <c r="B132" s="65">
        <v>252</v>
      </c>
      <c r="C132" s="31" t="s">
        <v>14</v>
      </c>
      <c r="D132" s="51">
        <v>450</v>
      </c>
      <c r="E132" s="52">
        <v>42245</v>
      </c>
      <c r="F132" s="53">
        <v>450</v>
      </c>
      <c r="G132" s="26">
        <f t="shared" si="0"/>
        <v>0</v>
      </c>
      <c r="H132" s="2"/>
    </row>
    <row r="133" spans="1:9" x14ac:dyDescent="0.25">
      <c r="A133" s="20">
        <v>42244</v>
      </c>
      <c r="B133" s="65">
        <v>253</v>
      </c>
      <c r="C133" s="31" t="s">
        <v>359</v>
      </c>
      <c r="D133" s="51">
        <v>229.5</v>
      </c>
      <c r="E133" s="52">
        <v>42245</v>
      </c>
      <c r="F133" s="53">
        <v>229.5</v>
      </c>
      <c r="G133" s="26">
        <f t="shared" si="0"/>
        <v>0</v>
      </c>
      <c r="H133" s="2"/>
    </row>
    <row r="134" spans="1:9" x14ac:dyDescent="0.25">
      <c r="A134" s="20">
        <v>42244</v>
      </c>
      <c r="B134" s="65">
        <v>254</v>
      </c>
      <c r="C134" s="31" t="s">
        <v>395</v>
      </c>
      <c r="D134" s="51">
        <v>797.55</v>
      </c>
      <c r="E134" s="52">
        <v>42246</v>
      </c>
      <c r="F134" s="53">
        <v>797.55</v>
      </c>
      <c r="G134" s="26">
        <f t="shared" si="0"/>
        <v>0</v>
      </c>
      <c r="H134" s="2"/>
    </row>
    <row r="135" spans="1:9" x14ac:dyDescent="0.25">
      <c r="A135" s="20">
        <v>42244</v>
      </c>
      <c r="B135" s="65">
        <v>255</v>
      </c>
      <c r="C135" s="31" t="s">
        <v>336</v>
      </c>
      <c r="D135" s="51">
        <v>385.94</v>
      </c>
      <c r="E135" s="52">
        <v>42245</v>
      </c>
      <c r="F135" s="53">
        <v>385.94</v>
      </c>
      <c r="G135" s="26">
        <f t="shared" si="0"/>
        <v>0</v>
      </c>
      <c r="H135" s="2"/>
    </row>
    <row r="136" spans="1:9" ht="30" x14ac:dyDescent="0.25">
      <c r="A136" s="20">
        <v>42244</v>
      </c>
      <c r="B136" s="65">
        <v>256</v>
      </c>
      <c r="C136" s="31" t="s">
        <v>385</v>
      </c>
      <c r="D136" s="51">
        <v>2775.84</v>
      </c>
      <c r="E136" s="60">
        <v>42248</v>
      </c>
      <c r="F136" s="61">
        <v>2775.84</v>
      </c>
      <c r="G136" s="26">
        <f t="shared" si="0"/>
        <v>0</v>
      </c>
      <c r="H136" s="2"/>
      <c r="I136" s="117">
        <v>42248</v>
      </c>
    </row>
    <row r="137" spans="1:9" x14ac:dyDescent="0.25">
      <c r="A137" s="20">
        <v>42244</v>
      </c>
      <c r="B137" s="65">
        <v>257</v>
      </c>
      <c r="C137" s="31" t="s">
        <v>389</v>
      </c>
      <c r="D137" s="51">
        <v>1712</v>
      </c>
      <c r="E137" s="52">
        <v>42245</v>
      </c>
      <c r="F137" s="53">
        <v>1712</v>
      </c>
      <c r="G137" s="26">
        <f t="shared" si="0"/>
        <v>0</v>
      </c>
      <c r="H137" s="2"/>
    </row>
    <row r="138" spans="1:9" x14ac:dyDescent="0.25">
      <c r="A138" s="20">
        <v>42245</v>
      </c>
      <c r="B138" s="65">
        <v>258</v>
      </c>
      <c r="C138" s="31" t="s">
        <v>359</v>
      </c>
      <c r="D138" s="51">
        <v>1352.25</v>
      </c>
      <c r="E138" s="60">
        <v>42248</v>
      </c>
      <c r="F138" s="61">
        <v>1352.25</v>
      </c>
      <c r="G138" s="26">
        <f t="shared" si="0"/>
        <v>0</v>
      </c>
      <c r="H138" s="2"/>
      <c r="I138" s="117">
        <v>42248</v>
      </c>
    </row>
    <row r="139" spans="1:9" x14ac:dyDescent="0.25">
      <c r="A139" s="20">
        <v>42245</v>
      </c>
      <c r="B139" s="65">
        <v>259</v>
      </c>
      <c r="C139" s="31" t="s">
        <v>378</v>
      </c>
      <c r="D139" s="51">
        <v>1422.82</v>
      </c>
      <c r="E139" s="60">
        <v>42250</v>
      </c>
      <c r="F139" s="61">
        <v>1422.82</v>
      </c>
      <c r="G139" s="26">
        <f t="shared" si="0"/>
        <v>0</v>
      </c>
      <c r="H139" s="2"/>
    </row>
    <row r="140" spans="1:9" x14ac:dyDescent="0.25">
      <c r="A140" s="20">
        <v>42245</v>
      </c>
      <c r="B140" s="65">
        <v>260</v>
      </c>
      <c r="C140" s="31" t="s">
        <v>336</v>
      </c>
      <c r="D140" s="51">
        <v>366.16</v>
      </c>
      <c r="E140" s="52">
        <v>42246</v>
      </c>
      <c r="F140" s="53">
        <v>366.16</v>
      </c>
      <c r="G140" s="26">
        <f t="shared" si="0"/>
        <v>0</v>
      </c>
      <c r="H140" s="2"/>
    </row>
    <row r="141" spans="1:9" x14ac:dyDescent="0.25">
      <c r="A141" s="20">
        <v>42245</v>
      </c>
      <c r="B141" s="65">
        <v>261</v>
      </c>
      <c r="C141" s="98" t="s">
        <v>387</v>
      </c>
      <c r="D141" s="51">
        <v>3520</v>
      </c>
      <c r="E141" s="52">
        <v>42245</v>
      </c>
      <c r="F141" s="53">
        <v>3520</v>
      </c>
      <c r="G141" s="26">
        <f t="shared" si="0"/>
        <v>0</v>
      </c>
      <c r="H141" s="2"/>
    </row>
    <row r="142" spans="1:9" x14ac:dyDescent="0.25">
      <c r="A142" s="20">
        <v>42245</v>
      </c>
      <c r="B142" s="65">
        <v>262</v>
      </c>
      <c r="C142" s="31" t="s">
        <v>389</v>
      </c>
      <c r="D142" s="51">
        <v>1520</v>
      </c>
      <c r="E142" s="60">
        <v>42248</v>
      </c>
      <c r="F142" s="61">
        <v>1520</v>
      </c>
      <c r="G142" s="26">
        <f t="shared" si="0"/>
        <v>0</v>
      </c>
      <c r="H142" s="2"/>
      <c r="I142" s="117">
        <v>42248</v>
      </c>
    </row>
    <row r="143" spans="1:9" x14ac:dyDescent="0.25">
      <c r="A143" s="20">
        <v>42246</v>
      </c>
      <c r="B143" s="65">
        <v>263</v>
      </c>
      <c r="C143" s="31" t="s">
        <v>319</v>
      </c>
      <c r="D143" s="51">
        <v>3914.4</v>
      </c>
      <c r="E143" s="60">
        <v>42252</v>
      </c>
      <c r="F143" s="61">
        <v>3914.4</v>
      </c>
      <c r="G143" s="26">
        <f t="shared" si="0"/>
        <v>0</v>
      </c>
      <c r="H143" s="2"/>
    </row>
    <row r="144" spans="1:9" x14ac:dyDescent="0.25">
      <c r="A144" s="20">
        <v>42246</v>
      </c>
      <c r="B144" s="65">
        <v>264</v>
      </c>
      <c r="C144" s="31" t="s">
        <v>192</v>
      </c>
      <c r="D144" s="51">
        <v>4702.46</v>
      </c>
      <c r="E144" s="60">
        <v>42253</v>
      </c>
      <c r="F144" s="61">
        <v>4702.46</v>
      </c>
      <c r="G144" s="26">
        <f t="shared" si="0"/>
        <v>0</v>
      </c>
      <c r="H144" s="2"/>
    </row>
    <row r="145" spans="1:8" x14ac:dyDescent="0.25">
      <c r="A145" s="20">
        <v>42246</v>
      </c>
      <c r="B145" s="65">
        <v>265</v>
      </c>
      <c r="C145" s="31" t="s">
        <v>341</v>
      </c>
      <c r="D145" s="51">
        <v>3506.4</v>
      </c>
      <c r="E145" s="60">
        <v>42251</v>
      </c>
      <c r="F145" s="61">
        <v>3506.4</v>
      </c>
      <c r="G145" s="26">
        <f t="shared" si="0"/>
        <v>0</v>
      </c>
      <c r="H145" s="2"/>
    </row>
    <row r="146" spans="1:8" x14ac:dyDescent="0.25">
      <c r="A146" s="20">
        <v>42246</v>
      </c>
      <c r="B146" s="65">
        <v>266</v>
      </c>
      <c r="C146" s="31" t="s">
        <v>14</v>
      </c>
      <c r="D146" s="51">
        <v>581.4</v>
      </c>
      <c r="E146" s="52">
        <v>42246</v>
      </c>
      <c r="F146" s="53">
        <v>581.4</v>
      </c>
      <c r="G146" s="26">
        <f t="shared" si="0"/>
        <v>0</v>
      </c>
      <c r="H146" s="2"/>
    </row>
    <row r="147" spans="1:8" x14ac:dyDescent="0.25">
      <c r="A147" s="20">
        <v>42247</v>
      </c>
      <c r="B147" s="65">
        <v>267</v>
      </c>
      <c r="C147" s="31" t="s">
        <v>336</v>
      </c>
      <c r="D147" s="51">
        <v>385.94</v>
      </c>
      <c r="E147" s="60">
        <v>42249</v>
      </c>
      <c r="F147" s="61">
        <v>385.94</v>
      </c>
      <c r="G147" s="26">
        <f t="shared" si="0"/>
        <v>0</v>
      </c>
      <c r="H147" s="2"/>
    </row>
    <row r="148" spans="1:8" x14ac:dyDescent="0.25">
      <c r="A148" s="20">
        <v>42247</v>
      </c>
      <c r="B148" s="65">
        <v>268</v>
      </c>
      <c r="C148" s="31" t="s">
        <v>363</v>
      </c>
      <c r="D148" s="51">
        <v>3789.81</v>
      </c>
      <c r="E148" s="120">
        <v>42252</v>
      </c>
      <c r="F148" s="121">
        <f>1900+1889.81</f>
        <v>3789.81</v>
      </c>
      <c r="G148" s="26">
        <f t="shared" si="0"/>
        <v>0</v>
      </c>
      <c r="H148" s="2"/>
    </row>
    <row r="149" spans="1:8" x14ac:dyDescent="0.25">
      <c r="A149" s="20">
        <v>42247</v>
      </c>
      <c r="B149" s="65">
        <v>269</v>
      </c>
      <c r="C149" s="31" t="s">
        <v>359</v>
      </c>
      <c r="D149" s="51">
        <v>570.33000000000004</v>
      </c>
      <c r="E149" s="60">
        <v>42249</v>
      </c>
      <c r="F149" s="61">
        <v>570.33000000000004</v>
      </c>
      <c r="G149" s="26">
        <f t="shared" si="0"/>
        <v>0</v>
      </c>
      <c r="H149" s="2"/>
    </row>
    <row r="150" spans="1:8" x14ac:dyDescent="0.25">
      <c r="A150" s="20">
        <v>42247</v>
      </c>
      <c r="B150" s="65">
        <v>270</v>
      </c>
      <c r="C150" s="104" t="s">
        <v>115</v>
      </c>
      <c r="D150" s="105">
        <v>0</v>
      </c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/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244368.14099999992</v>
      </c>
      <c r="E155" s="56"/>
      <c r="F155" s="55">
        <f>SUM(F4:F154)</f>
        <v>243077.8599999999</v>
      </c>
      <c r="G155" s="55">
        <f>SUM(G4:G154)</f>
        <v>1290.2810000000002</v>
      </c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44">
        <f>D155-F155</f>
        <v>1290.2810000000172</v>
      </c>
      <c r="E159" s="145"/>
      <c r="F159" s="146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47" t="s">
        <v>8</v>
      </c>
      <c r="E161" s="147"/>
      <c r="F161" s="147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48"/>
  <sheetViews>
    <sheetView topLeftCell="A114" workbookViewId="0">
      <selection activeCell="F122" sqref="F122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8.710937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9" max="9" width="11.42578125" style="57"/>
    <col min="12" max="12" width="28" customWidth="1"/>
  </cols>
  <sheetData>
    <row r="1" spans="1:12" ht="18.75" x14ac:dyDescent="0.3">
      <c r="A1" s="1"/>
      <c r="B1" s="142" t="s">
        <v>403</v>
      </c>
      <c r="C1" s="142"/>
      <c r="D1" s="142"/>
      <c r="E1" s="142"/>
      <c r="F1" s="142"/>
      <c r="H1" s="2"/>
    </row>
    <row r="2" spans="1:12" ht="15.75" x14ac:dyDescent="0.25">
      <c r="A2" s="4"/>
      <c r="B2" s="143"/>
      <c r="C2" s="143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419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42248</v>
      </c>
      <c r="B4" s="69">
        <v>271</v>
      </c>
      <c r="C4" s="15" t="s">
        <v>359</v>
      </c>
      <c r="D4" s="16">
        <v>514.92999999999995</v>
      </c>
      <c r="E4" s="24">
        <v>42249</v>
      </c>
      <c r="F4" s="25">
        <v>514.92999999999995</v>
      </c>
      <c r="G4" s="19">
        <f>D4-F4</f>
        <v>0</v>
      </c>
      <c r="H4" s="2"/>
    </row>
    <row r="5" spans="1:12" x14ac:dyDescent="0.25">
      <c r="A5" s="20">
        <v>42248</v>
      </c>
      <c r="B5" s="65">
        <v>272</v>
      </c>
      <c r="C5" s="22" t="s">
        <v>404</v>
      </c>
      <c r="D5" s="23">
        <v>5368.56</v>
      </c>
      <c r="E5" s="24">
        <v>42251</v>
      </c>
      <c r="F5" s="25">
        <v>5368.56</v>
      </c>
      <c r="G5" s="26">
        <f>D5-F5</f>
        <v>0</v>
      </c>
      <c r="H5" s="2"/>
    </row>
    <row r="6" spans="1:12" x14ac:dyDescent="0.25">
      <c r="A6" s="20">
        <v>42248</v>
      </c>
      <c r="B6" s="65">
        <v>273</v>
      </c>
      <c r="C6" s="22" t="s">
        <v>14</v>
      </c>
      <c r="D6" s="23">
        <v>124</v>
      </c>
      <c r="E6" s="24">
        <v>42264</v>
      </c>
      <c r="F6" s="25">
        <v>124</v>
      </c>
      <c r="G6" s="26">
        <f>D6-F6</f>
        <v>0</v>
      </c>
      <c r="H6" s="2"/>
    </row>
    <row r="7" spans="1:12" x14ac:dyDescent="0.25">
      <c r="A7" s="20">
        <v>42248</v>
      </c>
      <c r="B7" s="65">
        <v>274</v>
      </c>
      <c r="C7" s="22" t="s">
        <v>389</v>
      </c>
      <c r="D7" s="23">
        <v>635.79999999999995</v>
      </c>
      <c r="E7" s="24">
        <v>42249</v>
      </c>
      <c r="F7" s="25">
        <v>635.79999999999995</v>
      </c>
      <c r="G7" s="26">
        <f t="shared" ref="G7:G128" si="0">D7-F7</f>
        <v>0</v>
      </c>
      <c r="H7" s="2"/>
      <c r="J7" s="27"/>
    </row>
    <row r="8" spans="1:12" x14ac:dyDescent="0.25">
      <c r="A8" s="20">
        <v>42249</v>
      </c>
      <c r="B8" s="65">
        <v>275</v>
      </c>
      <c r="C8" s="22" t="s">
        <v>359</v>
      </c>
      <c r="D8" s="23">
        <v>323.85000000000002</v>
      </c>
      <c r="E8" s="24">
        <v>42250</v>
      </c>
      <c r="F8" s="25">
        <v>323.85000000000002</v>
      </c>
      <c r="G8" s="26">
        <f t="shared" si="0"/>
        <v>0</v>
      </c>
      <c r="H8" s="2"/>
      <c r="J8" s="27"/>
    </row>
    <row r="9" spans="1:12" x14ac:dyDescent="0.25">
      <c r="A9" s="20">
        <v>42249</v>
      </c>
      <c r="B9" s="65">
        <v>276</v>
      </c>
      <c r="C9" s="22" t="s">
        <v>336</v>
      </c>
      <c r="D9" s="23">
        <v>373.95</v>
      </c>
      <c r="E9" s="24">
        <v>42251</v>
      </c>
      <c r="F9" s="25">
        <v>373.95</v>
      </c>
      <c r="G9" s="26">
        <f t="shared" si="0"/>
        <v>0</v>
      </c>
      <c r="H9" s="2"/>
      <c r="J9" s="27"/>
    </row>
    <row r="10" spans="1:12" x14ac:dyDescent="0.25">
      <c r="A10" s="20">
        <v>42249</v>
      </c>
      <c r="B10" s="65">
        <v>277</v>
      </c>
      <c r="C10" s="22" t="s">
        <v>14</v>
      </c>
      <c r="D10" s="23">
        <v>336</v>
      </c>
      <c r="E10" s="24">
        <v>42249</v>
      </c>
      <c r="F10" s="25">
        <v>336</v>
      </c>
      <c r="G10" s="26">
        <f t="shared" si="0"/>
        <v>0</v>
      </c>
      <c r="H10" s="2"/>
      <c r="J10" s="27"/>
    </row>
    <row r="11" spans="1:12" x14ac:dyDescent="0.25">
      <c r="A11" s="20">
        <v>42250</v>
      </c>
      <c r="B11" s="65">
        <v>278</v>
      </c>
      <c r="C11" s="22" t="s">
        <v>359</v>
      </c>
      <c r="D11" s="23">
        <v>584.16999999999996</v>
      </c>
      <c r="E11" s="24">
        <v>42251</v>
      </c>
      <c r="F11" s="25">
        <v>584.16999999999996</v>
      </c>
      <c r="G11" s="26">
        <f t="shared" si="0"/>
        <v>0</v>
      </c>
      <c r="H11" s="2"/>
      <c r="J11" s="27"/>
    </row>
    <row r="12" spans="1:12" x14ac:dyDescent="0.25">
      <c r="A12" s="20">
        <v>42250</v>
      </c>
      <c r="B12" s="65">
        <v>279</v>
      </c>
      <c r="C12" s="22" t="s">
        <v>378</v>
      </c>
      <c r="D12" s="23">
        <v>960</v>
      </c>
      <c r="E12" s="24">
        <v>42250</v>
      </c>
      <c r="F12" s="25">
        <v>960</v>
      </c>
      <c r="G12" s="26">
        <f t="shared" si="0"/>
        <v>0</v>
      </c>
      <c r="H12" s="2"/>
      <c r="J12" s="27"/>
    </row>
    <row r="13" spans="1:12" x14ac:dyDescent="0.25">
      <c r="A13" s="20">
        <v>42250</v>
      </c>
      <c r="B13" s="65">
        <v>280</v>
      </c>
      <c r="C13" s="22" t="s">
        <v>389</v>
      </c>
      <c r="D13" s="23">
        <v>779.8</v>
      </c>
      <c r="E13" s="24">
        <v>42250</v>
      </c>
      <c r="F13" s="25">
        <v>779.8</v>
      </c>
      <c r="G13" s="26">
        <f t="shared" si="0"/>
        <v>0</v>
      </c>
      <c r="H13" s="2"/>
      <c r="J13" s="27"/>
    </row>
    <row r="14" spans="1:12" x14ac:dyDescent="0.25">
      <c r="A14" s="20">
        <v>42250</v>
      </c>
      <c r="B14" s="65">
        <v>281</v>
      </c>
      <c r="C14" s="22" t="s">
        <v>389</v>
      </c>
      <c r="D14" s="23">
        <v>828</v>
      </c>
      <c r="E14" s="24">
        <v>42252</v>
      </c>
      <c r="F14" s="25">
        <v>828</v>
      </c>
      <c r="G14" s="26">
        <f t="shared" si="0"/>
        <v>0</v>
      </c>
      <c r="H14" s="2"/>
      <c r="J14" s="27"/>
    </row>
    <row r="15" spans="1:12" x14ac:dyDescent="0.25">
      <c r="A15" s="20">
        <v>42251</v>
      </c>
      <c r="B15" s="65">
        <v>282</v>
      </c>
      <c r="C15" s="22" t="s">
        <v>359</v>
      </c>
      <c r="D15" s="23">
        <v>812.3</v>
      </c>
      <c r="E15" s="24">
        <v>42254</v>
      </c>
      <c r="F15" s="25">
        <v>812.3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42251</v>
      </c>
      <c r="B16" s="65">
        <v>283</v>
      </c>
      <c r="C16" s="29" t="s">
        <v>406</v>
      </c>
      <c r="D16" s="23">
        <v>2881.2</v>
      </c>
      <c r="E16" s="24">
        <v>42255</v>
      </c>
      <c r="F16" s="25">
        <v>2881.2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42251</v>
      </c>
      <c r="B17" s="65">
        <v>284</v>
      </c>
      <c r="C17" s="22" t="s">
        <v>386</v>
      </c>
      <c r="D17" s="23">
        <v>1262.94</v>
      </c>
      <c r="E17" s="24">
        <v>42251</v>
      </c>
      <c r="F17" s="25">
        <v>1262.94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42251</v>
      </c>
      <c r="B18" s="65">
        <v>285</v>
      </c>
      <c r="C18" s="22" t="s">
        <v>336</v>
      </c>
      <c r="D18" s="23">
        <v>275.85000000000002</v>
      </c>
      <c r="E18" s="24">
        <v>42252</v>
      </c>
      <c r="F18" s="25">
        <v>275.85000000000002</v>
      </c>
      <c r="G18" s="26">
        <f t="shared" si="0"/>
        <v>0</v>
      </c>
      <c r="H18" s="2"/>
      <c r="J18" s="103"/>
      <c r="K18" s="57"/>
      <c r="L18" s="57"/>
    </row>
    <row r="19" spans="1:12" x14ac:dyDescent="0.25">
      <c r="A19" s="20">
        <v>42251</v>
      </c>
      <c r="B19" s="65">
        <v>286</v>
      </c>
      <c r="C19" s="22" t="s">
        <v>341</v>
      </c>
      <c r="D19" s="23">
        <v>2688</v>
      </c>
      <c r="E19" s="24">
        <v>42267</v>
      </c>
      <c r="F19" s="25">
        <v>2688</v>
      </c>
      <c r="G19" s="26">
        <f t="shared" si="0"/>
        <v>0</v>
      </c>
      <c r="H19" s="2"/>
      <c r="J19" s="27"/>
    </row>
    <row r="20" spans="1:12" x14ac:dyDescent="0.25">
      <c r="A20" s="20">
        <v>42251</v>
      </c>
      <c r="B20" s="65">
        <v>287</v>
      </c>
      <c r="C20" s="62" t="s">
        <v>115</v>
      </c>
      <c r="D20" s="63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42251</v>
      </c>
      <c r="B21" s="65">
        <v>288</v>
      </c>
      <c r="C21" s="22" t="s">
        <v>389</v>
      </c>
      <c r="D21" s="23">
        <v>3229.2</v>
      </c>
      <c r="E21" s="24">
        <v>42252</v>
      </c>
      <c r="F21" s="25">
        <v>3229.2</v>
      </c>
      <c r="G21" s="26">
        <f t="shared" si="0"/>
        <v>0</v>
      </c>
      <c r="H21" s="2"/>
    </row>
    <row r="22" spans="1:12" x14ac:dyDescent="0.25">
      <c r="A22" s="20">
        <v>42252</v>
      </c>
      <c r="B22" s="65">
        <v>289</v>
      </c>
      <c r="C22" s="22" t="s">
        <v>319</v>
      </c>
      <c r="D22" s="23">
        <v>4284</v>
      </c>
      <c r="E22" s="96" t="s">
        <v>408</v>
      </c>
      <c r="F22" s="25">
        <f>2000+2284</f>
        <v>4284</v>
      </c>
      <c r="G22" s="26">
        <f t="shared" si="0"/>
        <v>0</v>
      </c>
      <c r="H22" s="2"/>
      <c r="J22" s="27"/>
    </row>
    <row r="23" spans="1:12" x14ac:dyDescent="0.25">
      <c r="A23" s="20">
        <v>42252</v>
      </c>
      <c r="B23" s="65">
        <v>290</v>
      </c>
      <c r="C23" s="22" t="s">
        <v>406</v>
      </c>
      <c r="D23" s="23">
        <v>509.6</v>
      </c>
      <c r="E23" s="24">
        <v>42252</v>
      </c>
      <c r="F23" s="25">
        <v>509.6</v>
      </c>
      <c r="G23" s="26">
        <f t="shared" si="0"/>
        <v>0</v>
      </c>
      <c r="H23" s="2"/>
      <c r="J23" s="27"/>
    </row>
    <row r="24" spans="1:12" x14ac:dyDescent="0.25">
      <c r="A24" s="20">
        <v>42252</v>
      </c>
      <c r="B24" s="65">
        <v>291</v>
      </c>
      <c r="C24" s="62" t="s">
        <v>115</v>
      </c>
      <c r="D24" s="63">
        <v>0</v>
      </c>
      <c r="E24" s="24"/>
      <c r="F24" s="25"/>
      <c r="G24" s="26">
        <f t="shared" si="0"/>
        <v>0</v>
      </c>
      <c r="H24" s="2"/>
      <c r="J24" s="27"/>
    </row>
    <row r="25" spans="1:12" x14ac:dyDescent="0.25">
      <c r="A25" s="20">
        <v>42252</v>
      </c>
      <c r="B25" s="65">
        <v>292</v>
      </c>
      <c r="C25" s="22" t="s">
        <v>387</v>
      </c>
      <c r="D25" s="23">
        <v>3225</v>
      </c>
      <c r="E25" s="24">
        <v>42252</v>
      </c>
      <c r="F25" s="25">
        <v>3225</v>
      </c>
      <c r="G25" s="26">
        <f t="shared" si="0"/>
        <v>0</v>
      </c>
      <c r="H25" s="2"/>
      <c r="J25" s="27"/>
    </row>
    <row r="26" spans="1:12" x14ac:dyDescent="0.25">
      <c r="A26" s="20">
        <v>42252</v>
      </c>
      <c r="B26" s="65">
        <v>293</v>
      </c>
      <c r="C26" s="22" t="s">
        <v>336</v>
      </c>
      <c r="D26" s="23">
        <v>298.35000000000002</v>
      </c>
      <c r="E26" s="24">
        <v>42253</v>
      </c>
      <c r="F26" s="25">
        <v>298.35000000000002</v>
      </c>
      <c r="G26" s="26">
        <f t="shared" si="0"/>
        <v>0</v>
      </c>
      <c r="H26" s="2"/>
      <c r="J26" s="27"/>
    </row>
    <row r="27" spans="1:12" x14ac:dyDescent="0.25">
      <c r="A27" s="20">
        <v>42252</v>
      </c>
      <c r="B27" s="65">
        <v>294</v>
      </c>
      <c r="C27" s="22" t="s">
        <v>363</v>
      </c>
      <c r="D27" s="23">
        <v>2168.42</v>
      </c>
      <c r="E27" s="124" t="s">
        <v>407</v>
      </c>
      <c r="F27" s="25">
        <f>1400+768.42</f>
        <v>2168.42</v>
      </c>
      <c r="G27" s="26">
        <f t="shared" si="0"/>
        <v>0</v>
      </c>
      <c r="J27" s="27"/>
    </row>
    <row r="28" spans="1:12" x14ac:dyDescent="0.25">
      <c r="A28" s="20">
        <v>42252</v>
      </c>
      <c r="B28" s="65">
        <v>295</v>
      </c>
      <c r="C28" s="22" t="s">
        <v>389</v>
      </c>
      <c r="D28" s="23">
        <v>1420</v>
      </c>
      <c r="E28" s="24">
        <v>42254</v>
      </c>
      <c r="F28" s="25">
        <v>1420</v>
      </c>
      <c r="G28" s="26">
        <f t="shared" si="0"/>
        <v>0</v>
      </c>
      <c r="H28" s="2"/>
      <c r="J28" s="27"/>
    </row>
    <row r="29" spans="1:12" x14ac:dyDescent="0.25">
      <c r="A29" s="20">
        <v>42253</v>
      </c>
      <c r="B29" s="65">
        <v>296</v>
      </c>
      <c r="C29" s="22" t="s">
        <v>192</v>
      </c>
      <c r="D29" s="23">
        <v>6234.91</v>
      </c>
      <c r="E29" s="24">
        <v>42260</v>
      </c>
      <c r="F29" s="25">
        <v>6234.91</v>
      </c>
      <c r="G29" s="26">
        <f t="shared" si="0"/>
        <v>0</v>
      </c>
      <c r="H29" s="2"/>
    </row>
    <row r="30" spans="1:12" x14ac:dyDescent="0.25">
      <c r="A30" s="20">
        <v>42253</v>
      </c>
      <c r="B30" s="65">
        <v>297</v>
      </c>
      <c r="C30" s="22" t="s">
        <v>387</v>
      </c>
      <c r="D30" s="23">
        <v>1720</v>
      </c>
      <c r="E30" s="24">
        <v>42253</v>
      </c>
      <c r="F30" s="25">
        <v>1720</v>
      </c>
      <c r="G30" s="26">
        <f t="shared" si="0"/>
        <v>0</v>
      </c>
      <c r="H30" s="2"/>
    </row>
    <row r="31" spans="1:12" x14ac:dyDescent="0.25">
      <c r="A31" s="20">
        <v>42253</v>
      </c>
      <c r="B31" s="65">
        <v>298</v>
      </c>
      <c r="C31" s="22" t="s">
        <v>386</v>
      </c>
      <c r="D31" s="23">
        <v>2310</v>
      </c>
      <c r="E31" s="24">
        <v>42253</v>
      </c>
      <c r="F31" s="25">
        <v>2310</v>
      </c>
      <c r="G31" s="26">
        <f t="shared" si="0"/>
        <v>0</v>
      </c>
      <c r="H31" s="2"/>
    </row>
    <row r="32" spans="1:12" x14ac:dyDescent="0.25">
      <c r="A32" s="20">
        <v>42253</v>
      </c>
      <c r="B32" s="65">
        <v>299</v>
      </c>
      <c r="C32" s="22" t="s">
        <v>359</v>
      </c>
      <c r="D32" s="23">
        <v>545.37</v>
      </c>
      <c r="E32" s="24">
        <v>42255</v>
      </c>
      <c r="F32" s="25">
        <v>545.37</v>
      </c>
      <c r="G32" s="26">
        <f t="shared" si="0"/>
        <v>0</v>
      </c>
      <c r="H32" s="2"/>
    </row>
    <row r="33" spans="1:8" customFormat="1" x14ac:dyDescent="0.25">
      <c r="A33" s="20">
        <v>42253</v>
      </c>
      <c r="B33" s="65">
        <v>300</v>
      </c>
      <c r="C33" s="22" t="s">
        <v>363</v>
      </c>
      <c r="D33" s="23">
        <v>1609.49</v>
      </c>
      <c r="E33" s="96" t="s">
        <v>409</v>
      </c>
      <c r="F33" s="25">
        <f>950+659.49</f>
        <v>1609.49</v>
      </c>
      <c r="G33" s="26">
        <f t="shared" si="0"/>
        <v>0</v>
      </c>
      <c r="H33" s="2"/>
    </row>
    <row r="34" spans="1:8" customFormat="1" x14ac:dyDescent="0.25">
      <c r="A34" s="20">
        <v>42253</v>
      </c>
      <c r="B34" s="65">
        <v>301</v>
      </c>
      <c r="C34" s="22" t="s">
        <v>336</v>
      </c>
      <c r="D34" s="23">
        <v>484.65</v>
      </c>
      <c r="E34" s="24">
        <v>42255</v>
      </c>
      <c r="F34" s="25">
        <v>484.65</v>
      </c>
      <c r="G34" s="26">
        <f t="shared" si="0"/>
        <v>0</v>
      </c>
      <c r="H34" s="2"/>
    </row>
    <row r="35" spans="1:8" customFormat="1" x14ac:dyDescent="0.25">
      <c r="A35" s="20">
        <v>42254</v>
      </c>
      <c r="B35" s="65">
        <v>302</v>
      </c>
      <c r="C35" s="22" t="s">
        <v>378</v>
      </c>
      <c r="D35" s="23">
        <v>4800</v>
      </c>
      <c r="E35" s="24">
        <v>42257</v>
      </c>
      <c r="F35" s="25">
        <v>4800</v>
      </c>
      <c r="G35" s="26">
        <f t="shared" si="0"/>
        <v>0</v>
      </c>
      <c r="H35" s="2"/>
    </row>
    <row r="36" spans="1:8" customFormat="1" x14ac:dyDescent="0.25">
      <c r="A36" s="20">
        <v>42254</v>
      </c>
      <c r="B36" s="65">
        <v>303</v>
      </c>
      <c r="C36" s="22" t="s">
        <v>359</v>
      </c>
      <c r="D36" s="23">
        <v>220.08</v>
      </c>
      <c r="E36" s="24">
        <v>42256</v>
      </c>
      <c r="F36" s="25">
        <v>220.08</v>
      </c>
      <c r="G36" s="26">
        <f t="shared" si="0"/>
        <v>0</v>
      </c>
      <c r="H36" s="2"/>
    </row>
    <row r="37" spans="1:8" customFormat="1" x14ac:dyDescent="0.25">
      <c r="A37" s="20">
        <v>42254</v>
      </c>
      <c r="B37" s="65">
        <v>304</v>
      </c>
      <c r="C37" s="22" t="s">
        <v>389</v>
      </c>
      <c r="D37" s="23">
        <v>1122.2</v>
      </c>
      <c r="E37" s="24">
        <v>42255</v>
      </c>
      <c r="F37" s="25">
        <v>1122.2</v>
      </c>
      <c r="G37" s="26">
        <f t="shared" si="0"/>
        <v>0</v>
      </c>
      <c r="H37" s="2"/>
    </row>
    <row r="38" spans="1:8" customFormat="1" x14ac:dyDescent="0.25">
      <c r="A38" s="20">
        <v>42255</v>
      </c>
      <c r="B38" s="65">
        <v>305</v>
      </c>
      <c r="C38" s="22" t="s">
        <v>363</v>
      </c>
      <c r="D38" s="23">
        <v>973.98</v>
      </c>
      <c r="E38" s="24" t="s">
        <v>411</v>
      </c>
      <c r="F38" s="25">
        <f>650+323.98</f>
        <v>973.98</v>
      </c>
      <c r="G38" s="26">
        <f t="shared" si="0"/>
        <v>0</v>
      </c>
      <c r="H38" s="2"/>
    </row>
    <row r="39" spans="1:8" customFormat="1" x14ac:dyDescent="0.25">
      <c r="A39" s="20">
        <v>42255</v>
      </c>
      <c r="B39" s="65">
        <v>306</v>
      </c>
      <c r="C39" s="22" t="s">
        <v>359</v>
      </c>
      <c r="D39" s="23">
        <v>455.56</v>
      </c>
      <c r="E39" s="24">
        <v>42256</v>
      </c>
      <c r="F39" s="25">
        <v>455.56</v>
      </c>
      <c r="G39" s="26">
        <f t="shared" si="0"/>
        <v>0</v>
      </c>
      <c r="H39" s="2"/>
    </row>
    <row r="40" spans="1:8" customFormat="1" x14ac:dyDescent="0.25">
      <c r="A40" s="20">
        <v>42255</v>
      </c>
      <c r="B40" s="65">
        <v>307</v>
      </c>
      <c r="C40" s="22" t="s">
        <v>336</v>
      </c>
      <c r="D40" s="23">
        <v>310.95</v>
      </c>
      <c r="E40" s="24">
        <v>42259</v>
      </c>
      <c r="F40" s="25">
        <v>310.95</v>
      </c>
      <c r="G40" s="26">
        <f t="shared" si="0"/>
        <v>0</v>
      </c>
      <c r="H40" s="57"/>
    </row>
    <row r="41" spans="1:8" customFormat="1" x14ac:dyDescent="0.25">
      <c r="A41" s="20">
        <v>42255</v>
      </c>
      <c r="B41" s="65">
        <v>308</v>
      </c>
      <c r="C41" s="22" t="s">
        <v>406</v>
      </c>
      <c r="D41" s="23">
        <v>4717.76</v>
      </c>
      <c r="E41" s="24" t="s">
        <v>417</v>
      </c>
      <c r="F41" s="25">
        <f>4000+717.76</f>
        <v>4717.76</v>
      </c>
      <c r="G41" s="26">
        <f t="shared" si="0"/>
        <v>0</v>
      </c>
      <c r="H41" s="2"/>
    </row>
    <row r="42" spans="1:8" customFormat="1" x14ac:dyDescent="0.25">
      <c r="A42" s="20">
        <v>42255</v>
      </c>
      <c r="B42" s="65">
        <v>309</v>
      </c>
      <c r="C42" s="22" t="s">
        <v>319</v>
      </c>
      <c r="D42" s="23">
        <v>2027.46</v>
      </c>
      <c r="E42" s="24">
        <v>42258</v>
      </c>
      <c r="F42" s="25">
        <v>2027.46</v>
      </c>
      <c r="G42" s="26">
        <f t="shared" si="0"/>
        <v>0</v>
      </c>
      <c r="H42" s="2"/>
    </row>
    <row r="43" spans="1:8" customFormat="1" x14ac:dyDescent="0.25">
      <c r="A43" s="20">
        <v>42255</v>
      </c>
      <c r="B43" s="65">
        <v>310</v>
      </c>
      <c r="C43" s="31" t="s">
        <v>389</v>
      </c>
      <c r="D43" s="51">
        <v>780</v>
      </c>
      <c r="E43" s="52">
        <v>42257</v>
      </c>
      <c r="F43" s="53">
        <v>780</v>
      </c>
      <c r="G43" s="26">
        <f t="shared" si="0"/>
        <v>0</v>
      </c>
      <c r="H43" s="2"/>
    </row>
    <row r="44" spans="1:8" customFormat="1" x14ac:dyDescent="0.25">
      <c r="A44" s="20">
        <v>42256</v>
      </c>
      <c r="B44" s="65">
        <v>311</v>
      </c>
      <c r="C44" s="31" t="s">
        <v>359</v>
      </c>
      <c r="D44" s="51">
        <v>1351.39</v>
      </c>
      <c r="E44" s="52">
        <v>42257</v>
      </c>
      <c r="F44" s="53">
        <v>1351.39</v>
      </c>
      <c r="G44" s="26">
        <f t="shared" si="0"/>
        <v>0</v>
      </c>
      <c r="H44" s="2"/>
    </row>
    <row r="45" spans="1:8" customFormat="1" x14ac:dyDescent="0.25">
      <c r="A45" s="20">
        <v>42256</v>
      </c>
      <c r="B45" s="65">
        <v>312</v>
      </c>
      <c r="C45" s="31" t="s">
        <v>406</v>
      </c>
      <c r="D45" s="51">
        <v>2864.4</v>
      </c>
      <c r="E45" s="52">
        <v>42256</v>
      </c>
      <c r="F45" s="53">
        <v>2864.4</v>
      </c>
      <c r="G45" s="26">
        <f t="shared" si="0"/>
        <v>0</v>
      </c>
      <c r="H45" s="2"/>
    </row>
    <row r="46" spans="1:8" customFormat="1" x14ac:dyDescent="0.25">
      <c r="A46" s="20">
        <v>42257</v>
      </c>
      <c r="B46" s="65">
        <v>313</v>
      </c>
      <c r="C46" s="31" t="s">
        <v>363</v>
      </c>
      <c r="D46" s="51">
        <v>1705.24</v>
      </c>
      <c r="E46" s="52">
        <v>42259</v>
      </c>
      <c r="F46" s="53">
        <f>700+1005.24</f>
        <v>1705.24</v>
      </c>
      <c r="G46" s="26">
        <f t="shared" si="0"/>
        <v>0</v>
      </c>
      <c r="H46" s="2"/>
    </row>
    <row r="47" spans="1:8" customFormat="1" x14ac:dyDescent="0.25">
      <c r="A47" s="20">
        <v>42257</v>
      </c>
      <c r="B47" s="65">
        <v>314</v>
      </c>
      <c r="C47" s="31" t="s">
        <v>359</v>
      </c>
      <c r="D47" s="51">
        <v>401.69</v>
      </c>
      <c r="E47" s="52">
        <v>42258</v>
      </c>
      <c r="F47" s="53">
        <v>401.69</v>
      </c>
      <c r="G47" s="26">
        <f t="shared" si="0"/>
        <v>0</v>
      </c>
      <c r="H47" s="2"/>
    </row>
    <row r="48" spans="1:8" customFormat="1" x14ac:dyDescent="0.25">
      <c r="A48" s="20">
        <v>42257</v>
      </c>
      <c r="B48" s="65">
        <v>315</v>
      </c>
      <c r="C48" s="104" t="s">
        <v>115</v>
      </c>
      <c r="D48" s="105"/>
      <c r="E48" s="106"/>
      <c r="F48" s="53"/>
      <c r="G48" s="26">
        <f t="shared" si="0"/>
        <v>0</v>
      </c>
      <c r="H48" s="2"/>
    </row>
    <row r="49" spans="1:15" x14ac:dyDescent="0.25">
      <c r="A49" s="20">
        <v>42257</v>
      </c>
      <c r="B49" s="65">
        <v>316</v>
      </c>
      <c r="C49" s="104" t="s">
        <v>115</v>
      </c>
      <c r="D49" s="105"/>
      <c r="E49" s="52"/>
      <c r="F49" s="53"/>
      <c r="G49" s="26">
        <f t="shared" si="0"/>
        <v>0</v>
      </c>
      <c r="H49" s="2"/>
    </row>
    <row r="50" spans="1:15" x14ac:dyDescent="0.25">
      <c r="A50" s="20">
        <v>42257</v>
      </c>
      <c r="B50" s="65">
        <v>317</v>
      </c>
      <c r="C50" s="104" t="s">
        <v>115</v>
      </c>
      <c r="D50" s="105"/>
      <c r="E50" s="52"/>
      <c r="F50" s="53"/>
      <c r="G50" s="26">
        <f t="shared" si="0"/>
        <v>0</v>
      </c>
      <c r="H50" s="2"/>
    </row>
    <row r="51" spans="1:15" x14ac:dyDescent="0.25">
      <c r="A51" s="20">
        <v>42257</v>
      </c>
      <c r="B51" s="65">
        <v>318</v>
      </c>
      <c r="C51" s="31" t="s">
        <v>378</v>
      </c>
      <c r="D51" s="51">
        <v>1181.7</v>
      </c>
      <c r="E51" s="52">
        <v>42257</v>
      </c>
      <c r="F51" s="53">
        <v>1181.7</v>
      </c>
      <c r="G51" s="26">
        <f t="shared" si="0"/>
        <v>0</v>
      </c>
      <c r="H51" s="2"/>
    </row>
    <row r="52" spans="1:15" x14ac:dyDescent="0.25">
      <c r="A52" s="20">
        <v>42257</v>
      </c>
      <c r="B52" s="65">
        <v>319</v>
      </c>
      <c r="C52" s="31" t="s">
        <v>389</v>
      </c>
      <c r="D52" s="51">
        <v>808</v>
      </c>
      <c r="E52" s="52">
        <v>42259</v>
      </c>
      <c r="F52" s="53">
        <v>808</v>
      </c>
      <c r="G52" s="26">
        <f t="shared" si="0"/>
        <v>0</v>
      </c>
      <c r="H52" s="2"/>
    </row>
    <row r="53" spans="1:15" x14ac:dyDescent="0.25">
      <c r="A53" s="20">
        <v>42258</v>
      </c>
      <c r="B53" s="65">
        <v>320</v>
      </c>
      <c r="C53" s="31" t="s">
        <v>359</v>
      </c>
      <c r="D53" s="51">
        <v>543.58000000000004</v>
      </c>
      <c r="E53" s="52">
        <v>42259</v>
      </c>
      <c r="F53" s="53">
        <v>543.58000000000004</v>
      </c>
      <c r="G53" s="26">
        <f t="shared" si="0"/>
        <v>0</v>
      </c>
      <c r="H53" s="2"/>
    </row>
    <row r="54" spans="1:15" x14ac:dyDescent="0.25">
      <c r="A54" s="20">
        <v>42258</v>
      </c>
      <c r="B54" s="65">
        <v>321</v>
      </c>
      <c r="C54" s="31" t="s">
        <v>70</v>
      </c>
      <c r="D54" s="51">
        <v>954</v>
      </c>
      <c r="E54" s="52">
        <v>42258</v>
      </c>
      <c r="F54" s="53">
        <v>954</v>
      </c>
      <c r="G54" s="26">
        <f t="shared" si="0"/>
        <v>0</v>
      </c>
      <c r="H54" s="2"/>
    </row>
    <row r="55" spans="1:15" x14ac:dyDescent="0.25">
      <c r="A55" s="20">
        <v>42258</v>
      </c>
      <c r="B55" s="65">
        <v>322</v>
      </c>
      <c r="C55" s="31" t="s">
        <v>319</v>
      </c>
      <c r="D55" s="51">
        <v>4510</v>
      </c>
      <c r="E55" s="52">
        <v>42261</v>
      </c>
      <c r="F55" s="53">
        <v>4510</v>
      </c>
      <c r="G55" s="26">
        <f t="shared" si="0"/>
        <v>0</v>
      </c>
      <c r="H55" s="2"/>
      <c r="I55" s="57" t="s">
        <v>410</v>
      </c>
    </row>
    <row r="56" spans="1:15" x14ac:dyDescent="0.25">
      <c r="A56" s="20">
        <v>42258</v>
      </c>
      <c r="B56" s="65">
        <v>323</v>
      </c>
      <c r="C56" s="104" t="s">
        <v>115</v>
      </c>
      <c r="D56" s="105">
        <v>0</v>
      </c>
      <c r="E56" s="52"/>
      <c r="F56" s="53"/>
      <c r="G56" s="26">
        <f t="shared" si="0"/>
        <v>0</v>
      </c>
      <c r="H56" s="2"/>
    </row>
    <row r="57" spans="1:15" ht="24" x14ac:dyDescent="0.25">
      <c r="A57" s="20">
        <v>42259</v>
      </c>
      <c r="B57" s="65">
        <v>324</v>
      </c>
      <c r="C57" s="31" t="s">
        <v>363</v>
      </c>
      <c r="D57" s="51">
        <v>1563.91</v>
      </c>
      <c r="E57" s="97" t="s">
        <v>413</v>
      </c>
      <c r="F57" s="53">
        <f>1000+563.91</f>
        <v>1563.9099999999999</v>
      </c>
      <c r="G57" s="26">
        <f t="shared" si="0"/>
        <v>0</v>
      </c>
      <c r="H57" s="2"/>
    </row>
    <row r="58" spans="1:15" x14ac:dyDescent="0.25">
      <c r="A58" s="20">
        <v>42259</v>
      </c>
      <c r="B58" s="65">
        <v>325</v>
      </c>
      <c r="C58" s="31" t="s">
        <v>359</v>
      </c>
      <c r="D58" s="51">
        <v>360.57</v>
      </c>
      <c r="E58" s="52">
        <v>42261</v>
      </c>
      <c r="F58" s="53">
        <v>360.57</v>
      </c>
      <c r="G58" s="26">
        <f t="shared" si="0"/>
        <v>0</v>
      </c>
      <c r="H58" s="2"/>
    </row>
    <row r="59" spans="1:15" x14ac:dyDescent="0.25">
      <c r="A59" s="20">
        <v>42259</v>
      </c>
      <c r="B59" s="65">
        <v>326</v>
      </c>
      <c r="C59" s="31" t="s">
        <v>359</v>
      </c>
      <c r="D59" s="51">
        <v>394</v>
      </c>
      <c r="E59" s="52">
        <v>42261</v>
      </c>
      <c r="F59" s="53">
        <v>394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42259</v>
      </c>
      <c r="B60" s="65">
        <v>327</v>
      </c>
      <c r="C60" s="31" t="s">
        <v>389</v>
      </c>
      <c r="D60" s="51">
        <v>1692</v>
      </c>
      <c r="E60" s="97">
        <v>42261</v>
      </c>
      <c r="F60" s="53">
        <v>1692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42259</v>
      </c>
      <c r="B61" s="65">
        <v>328</v>
      </c>
      <c r="C61" s="31" t="s">
        <v>336</v>
      </c>
      <c r="D61" s="51">
        <v>320.32</v>
      </c>
      <c r="E61" s="52">
        <v>42261</v>
      </c>
      <c r="F61" s="53">
        <v>320.32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42259</v>
      </c>
      <c r="B62" s="65">
        <v>329</v>
      </c>
      <c r="C62" s="31" t="s">
        <v>70</v>
      </c>
      <c r="D62" s="51">
        <v>1014</v>
      </c>
      <c r="E62" s="52">
        <v>42262</v>
      </c>
      <c r="F62" s="53">
        <v>1014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ht="24" x14ac:dyDescent="0.25">
      <c r="A63" s="20">
        <v>42259</v>
      </c>
      <c r="B63" s="65">
        <v>330</v>
      </c>
      <c r="C63" s="31" t="s">
        <v>363</v>
      </c>
      <c r="D63" s="51">
        <v>2081.0300000000002</v>
      </c>
      <c r="E63" s="97" t="s">
        <v>414</v>
      </c>
      <c r="F63" s="53">
        <f>1436+645.03</f>
        <v>2081.0299999999997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42260</v>
      </c>
      <c r="B64" s="65">
        <v>331</v>
      </c>
      <c r="C64" s="31" t="s">
        <v>192</v>
      </c>
      <c r="D64" s="51">
        <v>4752.1000000000004</v>
      </c>
      <c r="E64" s="52">
        <v>42274</v>
      </c>
      <c r="F64" s="53">
        <v>4752.1000000000004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42260</v>
      </c>
      <c r="B65" s="65">
        <v>332</v>
      </c>
      <c r="C65" s="104" t="s">
        <v>115</v>
      </c>
      <c r="D65" s="105">
        <v>0</v>
      </c>
      <c r="E65" s="52"/>
      <c r="F65" s="53"/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42260</v>
      </c>
      <c r="B66" s="65">
        <v>333</v>
      </c>
      <c r="C66" s="31" t="s">
        <v>14</v>
      </c>
      <c r="D66" s="51">
        <v>598.4</v>
      </c>
      <c r="E66" s="52">
        <v>42262</v>
      </c>
      <c r="F66" s="53">
        <v>598.4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42261</v>
      </c>
      <c r="B67" s="65">
        <v>334</v>
      </c>
      <c r="C67" s="67" t="s">
        <v>359</v>
      </c>
      <c r="D67" s="51">
        <v>827.34</v>
      </c>
      <c r="E67" s="52">
        <v>42264</v>
      </c>
      <c r="F67" s="53">
        <v>827.34</v>
      </c>
      <c r="G67" s="26">
        <f t="shared" si="0"/>
        <v>0</v>
      </c>
      <c r="H67" s="2"/>
      <c r="I67" s="122"/>
      <c r="J67" s="82"/>
      <c r="K67" s="86"/>
      <c r="L67" s="84"/>
      <c r="M67" s="85"/>
      <c r="N67" s="52"/>
      <c r="O67" s="53"/>
    </row>
    <row r="68" spans="1:15" x14ac:dyDescent="0.25">
      <c r="A68" s="20">
        <v>42261</v>
      </c>
      <c r="B68" s="65">
        <v>335</v>
      </c>
      <c r="C68" s="31" t="s">
        <v>319</v>
      </c>
      <c r="D68" s="51">
        <v>591.76</v>
      </c>
      <c r="E68" s="52">
        <v>42265</v>
      </c>
      <c r="F68" s="53">
        <v>591.76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22.5" x14ac:dyDescent="0.25">
      <c r="A69" s="20">
        <v>42261</v>
      </c>
      <c r="B69" s="65">
        <v>336</v>
      </c>
      <c r="C69" s="31" t="s">
        <v>363</v>
      </c>
      <c r="D69" s="51">
        <v>6038.22</v>
      </c>
      <c r="E69" s="66" t="s">
        <v>421</v>
      </c>
      <c r="F69" s="53">
        <f>1300+2000+1700+1038.22</f>
        <v>6038.22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42261</v>
      </c>
      <c r="B70" s="65">
        <v>337</v>
      </c>
      <c r="C70" s="31" t="s">
        <v>70</v>
      </c>
      <c r="D70" s="51">
        <v>1619.19</v>
      </c>
      <c r="E70" s="52">
        <v>42262</v>
      </c>
      <c r="F70" s="53">
        <v>1619.19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42261</v>
      </c>
      <c r="B71" s="65">
        <v>338</v>
      </c>
      <c r="C71" s="31" t="s">
        <v>378</v>
      </c>
      <c r="D71" s="51">
        <v>2270</v>
      </c>
      <c r="E71" s="60">
        <v>42303</v>
      </c>
      <c r="F71" s="61">
        <v>2270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ht="30" x14ac:dyDescent="0.25">
      <c r="A72" s="20">
        <v>42261</v>
      </c>
      <c r="B72" s="65">
        <v>339</v>
      </c>
      <c r="C72" s="31" t="s">
        <v>319</v>
      </c>
      <c r="D72" s="51">
        <v>3702.3</v>
      </c>
      <c r="E72" s="52" t="s">
        <v>415</v>
      </c>
      <c r="F72" s="53">
        <f>2027.46+1674.84</f>
        <v>3702.3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42261</v>
      </c>
      <c r="B73" s="65">
        <v>340</v>
      </c>
      <c r="C73" s="31" t="s">
        <v>336</v>
      </c>
      <c r="D73" s="51">
        <v>344.96</v>
      </c>
      <c r="E73" s="52">
        <v>42264</v>
      </c>
      <c r="F73" s="53">
        <v>344.96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42262</v>
      </c>
      <c r="B74" s="65">
        <v>341</v>
      </c>
      <c r="C74" s="31" t="s">
        <v>14</v>
      </c>
      <c r="D74" s="51">
        <v>600</v>
      </c>
      <c r="E74" s="52">
        <v>42266</v>
      </c>
      <c r="F74" s="53">
        <v>600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42262</v>
      </c>
      <c r="B75" s="65">
        <v>342</v>
      </c>
      <c r="C75" s="31" t="s">
        <v>378</v>
      </c>
      <c r="D75" s="51">
        <v>2130</v>
      </c>
      <c r="E75" s="60">
        <v>42303</v>
      </c>
      <c r="F75" s="61">
        <v>2130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42264</v>
      </c>
      <c r="B76" s="65">
        <v>343</v>
      </c>
      <c r="C76" s="31" t="s">
        <v>363</v>
      </c>
      <c r="D76" s="51">
        <v>2559.64</v>
      </c>
      <c r="E76" s="52">
        <v>42266</v>
      </c>
      <c r="F76" s="53">
        <f>950+1609.64</f>
        <v>2559.6400000000003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42264</v>
      </c>
      <c r="B77" s="65">
        <v>344</v>
      </c>
      <c r="C77" s="31" t="s">
        <v>359</v>
      </c>
      <c r="D77" s="51">
        <v>714.23</v>
      </c>
      <c r="E77" s="52">
        <v>42265</v>
      </c>
      <c r="F77" s="53">
        <v>714.23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42264</v>
      </c>
      <c r="B78" s="65">
        <v>345</v>
      </c>
      <c r="C78" s="31" t="s">
        <v>406</v>
      </c>
      <c r="D78" s="51">
        <v>2142</v>
      </c>
      <c r="E78" s="52">
        <v>42265</v>
      </c>
      <c r="F78" s="53">
        <v>2142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42264</v>
      </c>
      <c r="B79" s="65">
        <v>346</v>
      </c>
      <c r="C79" s="31" t="s">
        <v>378</v>
      </c>
      <c r="D79" s="51">
        <v>1040</v>
      </c>
      <c r="E79" s="60">
        <v>42303</v>
      </c>
      <c r="F79" s="61">
        <v>1040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42264</v>
      </c>
      <c r="B80" s="65">
        <v>347</v>
      </c>
      <c r="C80" s="31" t="s">
        <v>336</v>
      </c>
      <c r="D80" s="51">
        <v>304.48</v>
      </c>
      <c r="E80" s="52">
        <v>42266</v>
      </c>
      <c r="F80" s="53">
        <v>304.48</v>
      </c>
      <c r="G80" s="26">
        <f t="shared" si="0"/>
        <v>0</v>
      </c>
      <c r="H80" s="2"/>
    </row>
    <row r="81" spans="1:8" customFormat="1" x14ac:dyDescent="0.25">
      <c r="A81" s="20">
        <v>42265</v>
      </c>
      <c r="B81" s="65">
        <v>348</v>
      </c>
      <c r="C81" s="31" t="s">
        <v>359</v>
      </c>
      <c r="D81" s="51">
        <v>390.16</v>
      </c>
      <c r="E81" s="52">
        <v>42266</v>
      </c>
      <c r="F81" s="53">
        <v>390.16</v>
      </c>
      <c r="G81" s="26">
        <f t="shared" si="0"/>
        <v>0</v>
      </c>
      <c r="H81" s="2"/>
    </row>
    <row r="82" spans="1:8" customFormat="1" x14ac:dyDescent="0.25">
      <c r="A82" s="20">
        <v>42265</v>
      </c>
      <c r="B82" s="65">
        <v>349</v>
      </c>
      <c r="C82" s="31" t="s">
        <v>406</v>
      </c>
      <c r="D82" s="51">
        <v>1224</v>
      </c>
      <c r="E82" s="52">
        <v>42265</v>
      </c>
      <c r="F82" s="53">
        <v>1224</v>
      </c>
      <c r="G82" s="26">
        <f t="shared" si="0"/>
        <v>0</v>
      </c>
      <c r="H82" s="2"/>
    </row>
    <row r="83" spans="1:8" customFormat="1" ht="24" x14ac:dyDescent="0.25">
      <c r="A83" s="20">
        <v>42265</v>
      </c>
      <c r="B83" s="65">
        <v>350</v>
      </c>
      <c r="C83" s="31" t="s">
        <v>319</v>
      </c>
      <c r="D83" s="51">
        <v>2968</v>
      </c>
      <c r="E83" s="97" t="s">
        <v>416</v>
      </c>
      <c r="F83" s="53">
        <f>1500+1468</f>
        <v>2968</v>
      </c>
      <c r="G83" s="26">
        <f t="shared" si="0"/>
        <v>0</v>
      </c>
      <c r="H83" s="2"/>
    </row>
    <row r="84" spans="1:8" customFormat="1" x14ac:dyDescent="0.25">
      <c r="A84" s="20">
        <v>42265</v>
      </c>
      <c r="B84" s="65">
        <v>351</v>
      </c>
      <c r="C84" s="31" t="s">
        <v>70</v>
      </c>
      <c r="D84" s="51">
        <v>1209</v>
      </c>
      <c r="E84" s="52">
        <v>42266</v>
      </c>
      <c r="F84" s="53">
        <v>1209</v>
      </c>
      <c r="G84" s="26">
        <f t="shared" si="0"/>
        <v>0</v>
      </c>
      <c r="H84" s="2"/>
    </row>
    <row r="85" spans="1:8" customFormat="1" x14ac:dyDescent="0.25">
      <c r="A85" s="20">
        <v>42266</v>
      </c>
      <c r="B85" s="65">
        <v>352</v>
      </c>
      <c r="C85" s="31" t="s">
        <v>359</v>
      </c>
      <c r="D85" s="51">
        <v>398</v>
      </c>
      <c r="E85" s="52">
        <v>42269</v>
      </c>
      <c r="F85" s="53">
        <v>398</v>
      </c>
      <c r="G85" s="26">
        <f t="shared" si="0"/>
        <v>0</v>
      </c>
      <c r="H85" s="2"/>
    </row>
    <row r="86" spans="1:8" customFormat="1" ht="24" x14ac:dyDescent="0.25">
      <c r="A86" s="20">
        <v>42266</v>
      </c>
      <c r="B86" s="65">
        <v>353</v>
      </c>
      <c r="C86" s="31" t="s">
        <v>363</v>
      </c>
      <c r="D86" s="51">
        <v>2760.9</v>
      </c>
      <c r="E86" s="97" t="s">
        <v>416</v>
      </c>
      <c r="F86" s="53">
        <f>700+2060.9</f>
        <v>2760.9</v>
      </c>
      <c r="G86" s="26">
        <f t="shared" si="0"/>
        <v>0</v>
      </c>
      <c r="H86" s="2"/>
    </row>
    <row r="87" spans="1:8" customFormat="1" x14ac:dyDescent="0.25">
      <c r="A87" s="20">
        <v>42266</v>
      </c>
      <c r="B87" s="65">
        <v>354</v>
      </c>
      <c r="C87" s="31" t="s">
        <v>420</v>
      </c>
      <c r="D87" s="51">
        <v>340.99</v>
      </c>
      <c r="E87" s="52">
        <v>42267</v>
      </c>
      <c r="F87" s="53">
        <v>340.99</v>
      </c>
      <c r="G87" s="26">
        <f t="shared" si="0"/>
        <v>0</v>
      </c>
      <c r="H87" s="2"/>
    </row>
    <row r="88" spans="1:8" customFormat="1" x14ac:dyDescent="0.25">
      <c r="A88" s="20">
        <v>42266</v>
      </c>
      <c r="B88" s="65">
        <v>355</v>
      </c>
      <c r="C88" s="31" t="s">
        <v>387</v>
      </c>
      <c r="D88" s="51">
        <v>2665</v>
      </c>
      <c r="E88" s="97">
        <v>42266</v>
      </c>
      <c r="F88" s="53">
        <v>2665</v>
      </c>
      <c r="G88" s="26">
        <f t="shared" si="0"/>
        <v>0</v>
      </c>
      <c r="H88" s="2"/>
    </row>
    <row r="89" spans="1:8" customFormat="1" x14ac:dyDescent="0.25">
      <c r="A89" s="20">
        <v>42266</v>
      </c>
      <c r="B89" s="65">
        <v>356</v>
      </c>
      <c r="C89" s="31" t="s">
        <v>14</v>
      </c>
      <c r="D89" s="51">
        <v>600</v>
      </c>
      <c r="E89" s="52">
        <v>42267</v>
      </c>
      <c r="F89" s="53">
        <v>600</v>
      </c>
      <c r="G89" s="26">
        <f t="shared" si="0"/>
        <v>0</v>
      </c>
      <c r="H89" s="2"/>
    </row>
    <row r="90" spans="1:8" customFormat="1" ht="30" x14ac:dyDescent="0.25">
      <c r="A90" s="20">
        <v>42266</v>
      </c>
      <c r="B90" s="65">
        <v>357</v>
      </c>
      <c r="C90" s="31" t="s">
        <v>406</v>
      </c>
      <c r="D90" s="51">
        <v>2814</v>
      </c>
      <c r="E90" s="52" t="s">
        <v>422</v>
      </c>
      <c r="F90" s="53">
        <f>1500+1314</f>
        <v>2814</v>
      </c>
      <c r="G90" s="26">
        <f t="shared" si="0"/>
        <v>0</v>
      </c>
      <c r="H90" s="2"/>
    </row>
    <row r="91" spans="1:8" customFormat="1" x14ac:dyDescent="0.25">
      <c r="A91" s="20">
        <v>42267</v>
      </c>
      <c r="B91" s="65">
        <v>358</v>
      </c>
      <c r="C91" s="31" t="s">
        <v>341</v>
      </c>
      <c r="D91" s="51">
        <v>4208.3999999999996</v>
      </c>
      <c r="E91" s="52">
        <v>42274</v>
      </c>
      <c r="F91" s="53">
        <v>4208.3999999999996</v>
      </c>
      <c r="G91" s="26">
        <f t="shared" si="0"/>
        <v>0</v>
      </c>
      <c r="H91" s="2"/>
    </row>
    <row r="92" spans="1:8" customFormat="1" x14ac:dyDescent="0.25">
      <c r="A92" s="20">
        <v>42267</v>
      </c>
      <c r="B92" s="65">
        <v>359</v>
      </c>
      <c r="C92" s="31" t="s">
        <v>14</v>
      </c>
      <c r="D92" s="51">
        <v>601.20000000000005</v>
      </c>
      <c r="E92" s="52">
        <v>42270</v>
      </c>
      <c r="F92" s="53">
        <v>601.20000000000005</v>
      </c>
      <c r="G92" s="26">
        <f t="shared" si="0"/>
        <v>0</v>
      </c>
      <c r="H92" s="2"/>
    </row>
    <row r="93" spans="1:8" customFormat="1" x14ac:dyDescent="0.25">
      <c r="A93" s="20">
        <v>42267</v>
      </c>
      <c r="B93" s="65">
        <v>360</v>
      </c>
      <c r="C93" s="31" t="s">
        <v>336</v>
      </c>
      <c r="D93" s="51">
        <v>342.28</v>
      </c>
      <c r="E93" s="52">
        <v>42269</v>
      </c>
      <c r="F93" s="53">
        <v>342.28</v>
      </c>
      <c r="G93" s="26">
        <f t="shared" si="0"/>
        <v>0</v>
      </c>
      <c r="H93" s="2"/>
    </row>
    <row r="94" spans="1:8" customFormat="1" x14ac:dyDescent="0.25">
      <c r="A94" s="20">
        <v>42268</v>
      </c>
      <c r="B94" s="65">
        <v>361</v>
      </c>
      <c r="C94" s="31" t="s">
        <v>406</v>
      </c>
      <c r="D94" s="51">
        <v>1403.04</v>
      </c>
      <c r="E94" s="52">
        <v>42276</v>
      </c>
      <c r="F94" s="53">
        <v>1403.04</v>
      </c>
      <c r="G94" s="26">
        <f t="shared" si="0"/>
        <v>0</v>
      </c>
      <c r="H94" s="2"/>
    </row>
    <row r="95" spans="1:8" customFormat="1" x14ac:dyDescent="0.25">
      <c r="A95" s="20">
        <v>42268</v>
      </c>
      <c r="B95" s="65">
        <v>362</v>
      </c>
      <c r="C95" s="31" t="s">
        <v>319</v>
      </c>
      <c r="D95" s="51">
        <v>2370.44</v>
      </c>
      <c r="E95" s="52">
        <v>42272</v>
      </c>
      <c r="F95" s="53">
        <v>2370.44</v>
      </c>
      <c r="G95" s="26">
        <f t="shared" si="0"/>
        <v>0</v>
      </c>
      <c r="H95" s="2"/>
    </row>
    <row r="96" spans="1:8" customFormat="1" x14ac:dyDescent="0.25">
      <c r="A96" s="20">
        <v>42268</v>
      </c>
      <c r="B96" s="65">
        <v>363</v>
      </c>
      <c r="C96" s="31" t="s">
        <v>378</v>
      </c>
      <c r="D96" s="51">
        <v>2400</v>
      </c>
      <c r="E96" s="60">
        <v>42303</v>
      </c>
      <c r="F96" s="61">
        <v>2400</v>
      </c>
      <c r="G96" s="26">
        <f t="shared" si="0"/>
        <v>0</v>
      </c>
      <c r="H96" s="2"/>
    </row>
    <row r="97" spans="1:8" customFormat="1" x14ac:dyDescent="0.25">
      <c r="A97" s="20">
        <v>42268</v>
      </c>
      <c r="B97" s="65">
        <v>364</v>
      </c>
      <c r="C97" s="31" t="s">
        <v>378</v>
      </c>
      <c r="D97" s="51">
        <v>1892.5</v>
      </c>
      <c r="E97" s="60">
        <v>42303</v>
      </c>
      <c r="F97" s="61">
        <v>1892.5</v>
      </c>
      <c r="G97" s="26">
        <f t="shared" si="0"/>
        <v>0</v>
      </c>
      <c r="H97" s="2"/>
    </row>
    <row r="98" spans="1:8" customFormat="1" x14ac:dyDescent="0.25">
      <c r="A98" s="20">
        <v>42268</v>
      </c>
      <c r="B98" s="65">
        <v>365</v>
      </c>
      <c r="C98" s="31" t="s">
        <v>386</v>
      </c>
      <c r="D98" s="51">
        <v>1404</v>
      </c>
      <c r="E98" s="52">
        <v>42268</v>
      </c>
      <c r="F98" s="53">
        <v>1404</v>
      </c>
      <c r="G98" s="26">
        <f t="shared" si="0"/>
        <v>0</v>
      </c>
      <c r="H98" s="2"/>
    </row>
    <row r="99" spans="1:8" customFormat="1" x14ac:dyDescent="0.25">
      <c r="A99" s="20">
        <v>42269</v>
      </c>
      <c r="B99" s="65">
        <v>366</v>
      </c>
      <c r="C99" s="31" t="s">
        <v>363</v>
      </c>
      <c r="D99" s="51">
        <v>2702.45</v>
      </c>
      <c r="E99" s="52">
        <v>42272</v>
      </c>
      <c r="F99" s="53">
        <v>2702.45</v>
      </c>
      <c r="G99" s="26">
        <f t="shared" si="0"/>
        <v>0</v>
      </c>
      <c r="H99" s="2"/>
    </row>
    <row r="100" spans="1:8" customFormat="1" x14ac:dyDescent="0.25">
      <c r="A100" s="20">
        <v>42269</v>
      </c>
      <c r="B100" s="65">
        <v>367</v>
      </c>
      <c r="C100" s="31" t="s">
        <v>359</v>
      </c>
      <c r="D100" s="51">
        <v>235.95</v>
      </c>
      <c r="E100" s="52">
        <v>42270</v>
      </c>
      <c r="F100" s="53">
        <v>235.95</v>
      </c>
      <c r="G100" s="26">
        <f t="shared" si="0"/>
        <v>0</v>
      </c>
      <c r="H100" s="2"/>
    </row>
    <row r="101" spans="1:8" customFormat="1" x14ac:dyDescent="0.25">
      <c r="A101" s="20">
        <v>42269</v>
      </c>
      <c r="B101" s="65">
        <v>368</v>
      </c>
      <c r="C101" s="31" t="s">
        <v>336</v>
      </c>
      <c r="D101" s="51">
        <v>379.66</v>
      </c>
      <c r="E101" s="52">
        <v>42272</v>
      </c>
      <c r="F101" s="53">
        <v>379.66</v>
      </c>
      <c r="G101" s="26">
        <f t="shared" si="0"/>
        <v>0</v>
      </c>
      <c r="H101" s="2"/>
    </row>
    <row r="102" spans="1:8" customFormat="1" x14ac:dyDescent="0.25">
      <c r="A102" s="20">
        <v>42270</v>
      </c>
      <c r="B102" s="65">
        <v>369</v>
      </c>
      <c r="C102" s="31" t="s">
        <v>359</v>
      </c>
      <c r="D102" s="51">
        <v>753.75</v>
      </c>
      <c r="E102" s="52">
        <v>42272</v>
      </c>
      <c r="F102" s="53">
        <v>753.75</v>
      </c>
      <c r="G102" s="26">
        <f t="shared" si="0"/>
        <v>0</v>
      </c>
      <c r="H102" s="2"/>
    </row>
    <row r="103" spans="1:8" customFormat="1" x14ac:dyDescent="0.25">
      <c r="A103" s="20">
        <v>42270</v>
      </c>
      <c r="B103" s="65">
        <v>370</v>
      </c>
      <c r="C103" s="31" t="s">
        <v>406</v>
      </c>
      <c r="D103" s="51">
        <v>2017</v>
      </c>
      <c r="E103" s="52">
        <v>42272</v>
      </c>
      <c r="F103" s="53">
        <v>2017</v>
      </c>
      <c r="G103" s="26">
        <f t="shared" si="0"/>
        <v>0</v>
      </c>
      <c r="H103" s="2"/>
    </row>
    <row r="104" spans="1:8" customFormat="1" x14ac:dyDescent="0.25">
      <c r="A104" s="20">
        <v>42270</v>
      </c>
      <c r="B104" s="65">
        <v>371</v>
      </c>
      <c r="C104" s="31" t="s">
        <v>70</v>
      </c>
      <c r="D104" s="51">
        <v>874.82</v>
      </c>
      <c r="E104" s="52">
        <v>42272</v>
      </c>
      <c r="F104" s="53">
        <v>874.82</v>
      </c>
      <c r="G104" s="26">
        <f t="shared" si="0"/>
        <v>0</v>
      </c>
      <c r="H104" s="2"/>
    </row>
    <row r="105" spans="1:8" customFormat="1" x14ac:dyDescent="0.25">
      <c r="A105" s="20">
        <v>42272</v>
      </c>
      <c r="B105" s="65">
        <v>372</v>
      </c>
      <c r="C105" s="31" t="s">
        <v>359</v>
      </c>
      <c r="D105" s="51">
        <v>586.55999999999995</v>
      </c>
      <c r="E105" s="52">
        <v>42273</v>
      </c>
      <c r="F105" s="53">
        <v>586.55999999999995</v>
      </c>
      <c r="G105" s="26">
        <f t="shared" si="0"/>
        <v>0</v>
      </c>
      <c r="H105" s="2"/>
    </row>
    <row r="106" spans="1:8" customFormat="1" ht="24" x14ac:dyDescent="0.25">
      <c r="A106" s="20">
        <v>42272</v>
      </c>
      <c r="B106" s="65">
        <v>373</v>
      </c>
      <c r="C106" s="31" t="s">
        <v>363</v>
      </c>
      <c r="D106" s="51">
        <v>3393.39</v>
      </c>
      <c r="E106" s="97" t="s">
        <v>423</v>
      </c>
      <c r="F106" s="53">
        <f>1700+1693.39</f>
        <v>3393.3900000000003</v>
      </c>
      <c r="G106" s="26">
        <f t="shared" si="0"/>
        <v>0</v>
      </c>
      <c r="H106" s="2"/>
    </row>
    <row r="107" spans="1:8" customFormat="1" x14ac:dyDescent="0.25">
      <c r="A107" s="20">
        <v>42272</v>
      </c>
      <c r="B107" s="65">
        <v>374</v>
      </c>
      <c r="C107" s="31" t="s">
        <v>406</v>
      </c>
      <c r="D107" s="51">
        <v>2326.8000000000002</v>
      </c>
      <c r="E107" s="60">
        <v>42279</v>
      </c>
      <c r="F107" s="61">
        <v>2326.8000000000002</v>
      </c>
      <c r="G107" s="26">
        <f t="shared" si="0"/>
        <v>0</v>
      </c>
      <c r="H107" s="2"/>
    </row>
    <row r="108" spans="1:8" customFormat="1" x14ac:dyDescent="0.25">
      <c r="A108" s="20">
        <v>42272</v>
      </c>
      <c r="B108" s="65">
        <v>375</v>
      </c>
      <c r="C108" s="31" t="s">
        <v>319</v>
      </c>
      <c r="D108" s="51">
        <v>4078.6</v>
      </c>
      <c r="E108" s="52">
        <v>42275</v>
      </c>
      <c r="F108" s="53">
        <v>4078.6</v>
      </c>
      <c r="G108" s="26">
        <f t="shared" si="0"/>
        <v>0</v>
      </c>
      <c r="H108" s="2"/>
    </row>
    <row r="109" spans="1:8" customFormat="1" x14ac:dyDescent="0.25">
      <c r="A109" s="20">
        <v>42272</v>
      </c>
      <c r="B109" s="65">
        <v>376</v>
      </c>
      <c r="C109" s="31" t="s">
        <v>336</v>
      </c>
      <c r="D109" s="51">
        <v>270.60000000000002</v>
      </c>
      <c r="E109" s="52">
        <v>42273</v>
      </c>
      <c r="F109" s="53">
        <v>270.60000000000002</v>
      </c>
      <c r="G109" s="26">
        <f t="shared" si="0"/>
        <v>0</v>
      </c>
      <c r="H109" s="2"/>
    </row>
    <row r="110" spans="1:8" customFormat="1" x14ac:dyDescent="0.25">
      <c r="A110" s="20">
        <v>42272</v>
      </c>
      <c r="B110" s="65">
        <v>377</v>
      </c>
      <c r="C110" s="31" t="s">
        <v>386</v>
      </c>
      <c r="D110" s="51">
        <v>1950</v>
      </c>
      <c r="E110" s="52">
        <v>42272</v>
      </c>
      <c r="F110" s="53">
        <v>1950</v>
      </c>
      <c r="G110" s="26">
        <f t="shared" si="0"/>
        <v>0</v>
      </c>
      <c r="H110" s="2"/>
    </row>
    <row r="111" spans="1:8" customFormat="1" x14ac:dyDescent="0.25">
      <c r="A111" s="20">
        <v>42273</v>
      </c>
      <c r="B111" s="65">
        <v>378</v>
      </c>
      <c r="C111" s="31" t="s">
        <v>359</v>
      </c>
      <c r="D111" s="51">
        <v>589.94000000000005</v>
      </c>
      <c r="E111" s="52">
        <v>42277</v>
      </c>
      <c r="F111" s="53">
        <v>589.94000000000005</v>
      </c>
      <c r="G111" s="26">
        <f t="shared" si="0"/>
        <v>0</v>
      </c>
      <c r="H111" s="2"/>
    </row>
    <row r="112" spans="1:8" customFormat="1" x14ac:dyDescent="0.25">
      <c r="A112" s="20">
        <v>42273</v>
      </c>
      <c r="B112" s="65">
        <v>379</v>
      </c>
      <c r="C112" s="31" t="s">
        <v>336</v>
      </c>
      <c r="D112" s="51">
        <v>297.25</v>
      </c>
      <c r="E112" s="52">
        <v>42274</v>
      </c>
      <c r="F112" s="53">
        <v>297.25</v>
      </c>
      <c r="G112" s="26">
        <f t="shared" si="0"/>
        <v>0</v>
      </c>
      <c r="H112" s="2"/>
    </row>
    <row r="113" spans="1:9" x14ac:dyDescent="0.25">
      <c r="A113" s="20">
        <v>42273</v>
      </c>
      <c r="B113" s="65">
        <v>380</v>
      </c>
      <c r="C113" s="31" t="s">
        <v>387</v>
      </c>
      <c r="D113" s="51">
        <v>2800</v>
      </c>
      <c r="E113" s="52">
        <v>42273</v>
      </c>
      <c r="F113" s="53">
        <v>2800</v>
      </c>
      <c r="G113" s="26">
        <f t="shared" si="0"/>
        <v>0</v>
      </c>
      <c r="H113" s="2"/>
    </row>
    <row r="114" spans="1:9" ht="24" x14ac:dyDescent="0.25">
      <c r="A114" s="20">
        <v>42273</v>
      </c>
      <c r="B114" s="65">
        <v>381</v>
      </c>
      <c r="C114" s="31" t="s">
        <v>363</v>
      </c>
      <c r="D114" s="51">
        <v>2921.61</v>
      </c>
      <c r="E114" s="129" t="s">
        <v>426</v>
      </c>
      <c r="F114" s="61">
        <f>1000+1921.61</f>
        <v>2921.6099999999997</v>
      </c>
      <c r="G114" s="26">
        <f t="shared" si="0"/>
        <v>0</v>
      </c>
      <c r="H114" s="2"/>
    </row>
    <row r="115" spans="1:9" x14ac:dyDescent="0.25">
      <c r="A115" s="127">
        <v>42274</v>
      </c>
      <c r="B115" s="128">
        <v>382</v>
      </c>
      <c r="C115" s="108" t="s">
        <v>192</v>
      </c>
      <c r="D115" s="107">
        <v>6309.95</v>
      </c>
      <c r="E115" s="60">
        <v>42281</v>
      </c>
      <c r="F115" s="61">
        <v>6309.95</v>
      </c>
      <c r="G115" s="26">
        <f t="shared" si="0"/>
        <v>0</v>
      </c>
      <c r="H115" s="2"/>
    </row>
    <row r="116" spans="1:9" x14ac:dyDescent="0.25">
      <c r="A116" s="20">
        <v>42274</v>
      </c>
      <c r="B116" s="65">
        <v>383</v>
      </c>
      <c r="C116" s="31" t="s">
        <v>341</v>
      </c>
      <c r="D116" s="51">
        <v>4730.6000000000004</v>
      </c>
      <c r="E116" s="131">
        <v>42281</v>
      </c>
      <c r="F116" s="132">
        <v>4730.6000000000004</v>
      </c>
      <c r="G116" s="133">
        <f t="shared" si="0"/>
        <v>0</v>
      </c>
      <c r="H116" s="2"/>
    </row>
    <row r="117" spans="1:9" x14ac:dyDescent="0.25">
      <c r="A117" s="20">
        <v>42274</v>
      </c>
      <c r="B117" s="65">
        <v>384</v>
      </c>
      <c r="C117" s="31" t="s">
        <v>418</v>
      </c>
      <c r="D117" s="51">
        <v>390</v>
      </c>
      <c r="E117" s="52">
        <v>42274</v>
      </c>
      <c r="F117" s="53">
        <v>390</v>
      </c>
      <c r="G117" s="26">
        <f t="shared" si="0"/>
        <v>0</v>
      </c>
      <c r="H117" s="2"/>
    </row>
    <row r="118" spans="1:9" x14ac:dyDescent="0.25">
      <c r="A118" s="20">
        <v>42274</v>
      </c>
      <c r="B118" s="65">
        <v>385</v>
      </c>
      <c r="C118" s="31" t="s">
        <v>336</v>
      </c>
      <c r="D118" s="51">
        <v>378.84</v>
      </c>
      <c r="E118" s="52">
        <v>42276</v>
      </c>
      <c r="F118" s="53">
        <v>378.84</v>
      </c>
      <c r="G118" s="26">
        <f t="shared" si="0"/>
        <v>0</v>
      </c>
      <c r="H118" s="2"/>
    </row>
    <row r="119" spans="1:9" x14ac:dyDescent="0.25">
      <c r="A119" s="20">
        <v>42275</v>
      </c>
      <c r="B119" s="65">
        <v>386</v>
      </c>
      <c r="C119" s="31" t="s">
        <v>386</v>
      </c>
      <c r="D119" s="51">
        <v>1287</v>
      </c>
      <c r="E119" s="52">
        <v>42275</v>
      </c>
      <c r="F119" s="53">
        <v>1287</v>
      </c>
      <c r="G119" s="26">
        <f t="shared" si="0"/>
        <v>0</v>
      </c>
      <c r="H119" s="2"/>
      <c r="I119" s="123"/>
    </row>
    <row r="120" spans="1:9" x14ac:dyDescent="0.25">
      <c r="A120" s="20">
        <v>42275</v>
      </c>
      <c r="B120" s="65">
        <v>387</v>
      </c>
      <c r="C120" s="31" t="s">
        <v>319</v>
      </c>
      <c r="D120" s="51">
        <v>3289.28</v>
      </c>
      <c r="E120" s="60">
        <v>42279</v>
      </c>
      <c r="F120" s="61">
        <v>3289.28</v>
      </c>
      <c r="G120" s="26">
        <f t="shared" si="0"/>
        <v>0</v>
      </c>
      <c r="H120" s="2"/>
    </row>
    <row r="121" spans="1:9" x14ac:dyDescent="0.25">
      <c r="A121" s="20">
        <v>42275</v>
      </c>
      <c r="B121" s="65">
        <v>388</v>
      </c>
      <c r="C121" s="31" t="s">
        <v>378</v>
      </c>
      <c r="D121" s="51">
        <v>2402.5</v>
      </c>
      <c r="E121" s="60">
        <v>42303</v>
      </c>
      <c r="F121" s="61">
        <v>2402.5</v>
      </c>
      <c r="G121" s="26">
        <f t="shared" si="0"/>
        <v>0</v>
      </c>
      <c r="H121" s="2"/>
    </row>
    <row r="122" spans="1:9" x14ac:dyDescent="0.25">
      <c r="A122" s="20">
        <v>42276</v>
      </c>
      <c r="B122" s="65">
        <v>389</v>
      </c>
      <c r="C122" s="31" t="s">
        <v>359</v>
      </c>
      <c r="D122" s="51">
        <v>581.9</v>
      </c>
      <c r="E122" s="60">
        <v>42278</v>
      </c>
      <c r="F122" s="61">
        <v>581.9</v>
      </c>
      <c r="G122" s="26">
        <f t="shared" si="0"/>
        <v>0</v>
      </c>
      <c r="H122" s="2"/>
    </row>
    <row r="123" spans="1:9" x14ac:dyDescent="0.25">
      <c r="A123" s="20">
        <v>42276</v>
      </c>
      <c r="B123" s="65">
        <v>390</v>
      </c>
      <c r="C123" s="31" t="s">
        <v>406</v>
      </c>
      <c r="D123" s="51">
        <v>2279</v>
      </c>
      <c r="E123" s="60">
        <v>42283</v>
      </c>
      <c r="F123" s="61">
        <v>2279</v>
      </c>
      <c r="G123" s="26">
        <f t="shared" si="0"/>
        <v>0</v>
      </c>
      <c r="H123" s="2"/>
    </row>
    <row r="124" spans="1:9" x14ac:dyDescent="0.25">
      <c r="A124" s="20">
        <v>42276</v>
      </c>
      <c r="B124" s="65">
        <v>391</v>
      </c>
      <c r="C124" s="31" t="s">
        <v>336</v>
      </c>
      <c r="D124" s="51">
        <v>351.12</v>
      </c>
      <c r="E124" s="60">
        <v>42279</v>
      </c>
      <c r="F124" s="61">
        <v>351.12</v>
      </c>
      <c r="G124" s="26">
        <f t="shared" si="0"/>
        <v>0</v>
      </c>
      <c r="H124" s="2"/>
    </row>
    <row r="125" spans="1:9" x14ac:dyDescent="0.25">
      <c r="A125" s="20">
        <v>42277</v>
      </c>
      <c r="B125" s="65">
        <v>392</v>
      </c>
      <c r="C125" s="31" t="s">
        <v>359</v>
      </c>
      <c r="D125" s="51">
        <v>601.6</v>
      </c>
      <c r="E125" s="60">
        <v>42279</v>
      </c>
      <c r="F125" s="61">
        <v>601.6</v>
      </c>
      <c r="G125" s="26">
        <f t="shared" si="0"/>
        <v>0</v>
      </c>
      <c r="H125" s="2"/>
    </row>
    <row r="126" spans="1:9" ht="30" x14ac:dyDescent="0.25">
      <c r="A126" s="20">
        <v>42277</v>
      </c>
      <c r="B126" s="65">
        <v>393</v>
      </c>
      <c r="C126" s="31" t="s">
        <v>363</v>
      </c>
      <c r="D126" s="51">
        <v>2423.8000000000002</v>
      </c>
      <c r="E126" s="60" t="s">
        <v>432</v>
      </c>
      <c r="F126" s="61">
        <f>1000+1423.8</f>
        <v>2423.8000000000002</v>
      </c>
      <c r="G126" s="26">
        <f t="shared" si="0"/>
        <v>0</v>
      </c>
      <c r="H126" s="2"/>
    </row>
    <row r="127" spans="1:9" x14ac:dyDescent="0.25">
      <c r="A127" s="20"/>
      <c r="B127" s="65"/>
      <c r="C127" s="31"/>
      <c r="D127" s="51"/>
      <c r="E127" s="52"/>
      <c r="F127" s="53"/>
      <c r="G127" s="26">
        <f t="shared" si="0"/>
        <v>0</v>
      </c>
      <c r="H127" s="2"/>
    </row>
    <row r="128" spans="1:9" x14ac:dyDescent="0.25">
      <c r="A128" s="20"/>
      <c r="B128" s="21"/>
      <c r="C128" s="22" t="s">
        <v>5</v>
      </c>
      <c r="D128" s="23"/>
      <c r="E128" s="24"/>
      <c r="F128" s="25"/>
      <c r="G128" s="26">
        <f t="shared" si="0"/>
        <v>0</v>
      </c>
      <c r="H128" s="2"/>
    </row>
    <row r="129" spans="1:8" x14ac:dyDescent="0.25">
      <c r="A129" s="20"/>
      <c r="B129" s="21"/>
      <c r="C129" s="22" t="s">
        <v>5</v>
      </c>
      <c r="D129" s="23"/>
      <c r="E129" s="24"/>
      <c r="F129" s="25"/>
      <c r="G129" s="26"/>
      <c r="H129" s="2"/>
    </row>
    <row r="130" spans="1:8" ht="15.75" thickBot="1" x14ac:dyDescent="0.3">
      <c r="A130" s="32"/>
      <c r="B130" s="33"/>
      <c r="C130" s="34"/>
      <c r="D130" s="35"/>
      <c r="E130" s="36"/>
      <c r="F130" s="35"/>
      <c r="G130" s="37"/>
      <c r="H130" s="2"/>
    </row>
    <row r="131" spans="1:8" ht="15.75" thickTop="1" x14ac:dyDescent="0.25">
      <c r="A131" s="38"/>
      <c r="B131" s="39"/>
      <c r="C131" s="2"/>
      <c r="D131" s="55">
        <f>SUM(D4:D130)</f>
        <v>195372.66000000006</v>
      </c>
      <c r="E131" s="56"/>
      <c r="F131" s="55">
        <f>SUM(F4:F130)</f>
        <v>195372.66000000006</v>
      </c>
      <c r="G131" s="59"/>
      <c r="H131" s="2"/>
    </row>
    <row r="132" spans="1:8" x14ac:dyDescent="0.25">
      <c r="A132" s="38"/>
      <c r="B132" s="39"/>
      <c r="C132" s="2"/>
      <c r="D132" s="40"/>
      <c r="E132" s="41"/>
      <c r="F132" s="40"/>
      <c r="G132" s="59"/>
      <c r="H132" s="2"/>
    </row>
    <row r="133" spans="1:8" ht="30" x14ac:dyDescent="0.25">
      <c r="A133" s="38"/>
      <c r="B133" s="39"/>
      <c r="C133" s="2"/>
      <c r="D133" s="43" t="s">
        <v>6</v>
      </c>
      <c r="E133" s="41"/>
      <c r="F133" s="44" t="s">
        <v>7</v>
      </c>
      <c r="G133" s="59"/>
      <c r="H133" s="2"/>
    </row>
    <row r="134" spans="1:8" ht="15.75" thickBot="1" x14ac:dyDescent="0.3">
      <c r="A134" s="38"/>
      <c r="B134" s="39"/>
      <c r="C134" s="2"/>
      <c r="D134" s="43"/>
      <c r="E134" s="41"/>
      <c r="F134" s="44"/>
      <c r="G134" s="59"/>
      <c r="H134" s="2"/>
    </row>
    <row r="135" spans="1:8" ht="21.75" thickBot="1" x14ac:dyDescent="0.4">
      <c r="A135" s="38"/>
      <c r="B135" s="39"/>
      <c r="C135" s="2"/>
      <c r="D135" s="144">
        <f>D131-F131</f>
        <v>0</v>
      </c>
      <c r="E135" s="145"/>
      <c r="F135" s="146"/>
      <c r="H135" s="2"/>
    </row>
    <row r="136" spans="1:8" x14ac:dyDescent="0.25">
      <c r="A136" s="38"/>
      <c r="B136" s="39"/>
      <c r="C136" s="2"/>
      <c r="D136" s="40"/>
      <c r="E136" s="41"/>
      <c r="F136" s="40"/>
      <c r="H136" s="2"/>
    </row>
    <row r="137" spans="1:8" ht="18.75" x14ac:dyDescent="0.3">
      <c r="A137" s="38"/>
      <c r="B137" s="39"/>
      <c r="C137" s="2"/>
      <c r="D137" s="147" t="s">
        <v>8</v>
      </c>
      <c r="E137" s="147"/>
      <c r="F137" s="147"/>
      <c r="H137" s="2"/>
    </row>
    <row r="138" spans="1:8" x14ac:dyDescent="0.25">
      <c r="A138" s="38"/>
      <c r="B138" s="39"/>
      <c r="C138" s="2"/>
      <c r="D138" s="40"/>
      <c r="E138" s="41"/>
      <c r="F138" s="40"/>
      <c r="H138" s="2"/>
    </row>
    <row r="139" spans="1:8" x14ac:dyDescent="0.25">
      <c r="A139" s="38"/>
      <c r="B139" s="39"/>
      <c r="C139" s="2"/>
      <c r="D139" s="40"/>
      <c r="E139" s="41"/>
      <c r="F139" s="40"/>
      <c r="H139" s="2"/>
    </row>
    <row r="140" spans="1:8" x14ac:dyDescent="0.25">
      <c r="A140" s="38"/>
      <c r="B140" s="39"/>
      <c r="C140" s="2"/>
      <c r="D140" s="40"/>
      <c r="E140" s="41"/>
      <c r="F140" s="40"/>
      <c r="H140" s="2"/>
    </row>
    <row r="141" spans="1:8" x14ac:dyDescent="0.25">
      <c r="A141" s="38"/>
      <c r="B141" s="39"/>
      <c r="C141" s="2"/>
      <c r="D141" s="40"/>
      <c r="E141" s="41"/>
      <c r="F141" s="40"/>
      <c r="H141" s="2"/>
    </row>
    <row r="142" spans="1:8" x14ac:dyDescent="0.25">
      <c r="A142" s="38"/>
      <c r="B142" s="39"/>
      <c r="C142" s="2"/>
      <c r="D142" s="40"/>
      <c r="E142" s="41"/>
      <c r="F142" s="40"/>
      <c r="H142" s="2"/>
    </row>
    <row r="143" spans="1:8" x14ac:dyDescent="0.25">
      <c r="A143" s="38"/>
      <c r="B143" s="39"/>
      <c r="C143" s="2"/>
      <c r="D143" s="40"/>
      <c r="E143" s="41"/>
      <c r="F143" s="40"/>
      <c r="H143" s="2"/>
    </row>
    <row r="144" spans="1:8" x14ac:dyDescent="0.25">
      <c r="A144" s="38"/>
      <c r="B144" s="39"/>
      <c r="C144" s="2"/>
      <c r="D144" s="40"/>
      <c r="E144" s="41"/>
      <c r="F144" s="40"/>
      <c r="H144" s="2"/>
    </row>
    <row r="145" spans="1:8" x14ac:dyDescent="0.25">
      <c r="A145" s="38"/>
      <c r="B145" s="39"/>
      <c r="C145" s="2"/>
      <c r="D145" s="40"/>
      <c r="E145" s="41"/>
      <c r="F145" s="40"/>
      <c r="H145" s="2"/>
    </row>
    <row r="146" spans="1:8" x14ac:dyDescent="0.25">
      <c r="A146" s="38"/>
      <c r="B146" s="39"/>
      <c r="C146" s="2"/>
      <c r="D146" s="40"/>
      <c r="E146" s="41"/>
      <c r="F146" s="40"/>
      <c r="H146" s="2"/>
    </row>
    <row r="147" spans="1:8" x14ac:dyDescent="0.25">
      <c r="A147" s="38"/>
      <c r="B147" s="39"/>
      <c r="C147" s="2"/>
      <c r="D147" s="40"/>
      <c r="E147" s="41"/>
      <c r="F147" s="40"/>
      <c r="H147" s="2"/>
    </row>
    <row r="148" spans="1:8" x14ac:dyDescent="0.25">
      <c r="A148" s="38"/>
      <c r="B148" s="39"/>
      <c r="C148" s="2"/>
      <c r="D148" s="40"/>
      <c r="E148" s="41"/>
      <c r="F148" s="40"/>
      <c r="H148" s="2"/>
    </row>
  </sheetData>
  <mergeCells count="4">
    <mergeCell ref="B1:F1"/>
    <mergeCell ref="B2:C2"/>
    <mergeCell ref="D135:F135"/>
    <mergeCell ref="D137:F13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AGOSTO  2 0 1 5</vt:lpstr>
      <vt:lpstr>SEPTIEMBRE 2015</vt:lpstr>
      <vt:lpstr>OCTUBRE 2015</vt:lpstr>
      <vt:lpstr>NOVIEMBREE 2015</vt:lpstr>
      <vt:lpstr>DICIEMBRE 2015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2015-05-07T18:55:34Z</cp:lastPrinted>
  <dcterms:created xsi:type="dcterms:W3CDTF">2015-01-16T15:58:45Z</dcterms:created>
  <dcterms:modified xsi:type="dcterms:W3CDTF">2017-04-13T20:53:11Z</dcterms:modified>
</cp:coreProperties>
</file>