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activeTab="1"/>
  </bookViews>
  <sheets>
    <sheet name="E N E R O    2016  " sheetId="1" r:id="rId1"/>
    <sheet name="REMISIONES  ENERO  2 0 1 6 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M28" i="1" l="1"/>
  <c r="L28" i="1"/>
  <c r="L27" i="1"/>
  <c r="F7" i="2" l="1"/>
  <c r="O101" i="2"/>
  <c r="L101" i="2"/>
  <c r="L23" i="1" l="1"/>
  <c r="L22" i="1"/>
  <c r="L21" i="1"/>
  <c r="L20" i="1"/>
  <c r="K6" i="1" l="1"/>
  <c r="Y6" i="1"/>
  <c r="I37" i="1"/>
  <c r="F37" i="1"/>
  <c r="C37" i="1"/>
  <c r="L19" i="1"/>
  <c r="L18" i="1"/>
  <c r="L17" i="1"/>
  <c r="L15" i="1"/>
  <c r="L37" i="1" s="1"/>
  <c r="K7" i="1"/>
  <c r="K37" i="1" s="1"/>
  <c r="J39" i="1" l="1"/>
  <c r="F40" i="1" s="1"/>
  <c r="F43" i="1" s="1"/>
  <c r="F45" i="1" s="1"/>
  <c r="K43" i="1" s="1"/>
  <c r="K45" i="1" s="1"/>
  <c r="F4" i="2"/>
  <c r="Z19" i="1" l="1"/>
  <c r="Z18" i="1"/>
  <c r="Z17" i="1"/>
  <c r="Z15" i="1" l="1"/>
  <c r="O60" i="2" l="1"/>
  <c r="L60" i="2"/>
  <c r="O32" i="2" l="1"/>
  <c r="L32" i="2"/>
  <c r="D77" i="2" l="1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F77" i="2"/>
  <c r="G12" i="2"/>
  <c r="G11" i="2"/>
  <c r="G10" i="2"/>
  <c r="G9" i="2"/>
  <c r="G8" i="2"/>
  <c r="G7" i="2"/>
  <c r="G6" i="2"/>
  <c r="G5" i="2"/>
  <c r="G4" i="2"/>
  <c r="W37" i="1"/>
  <c r="T37" i="1"/>
  <c r="Q37" i="1"/>
  <c r="Y7" i="1"/>
  <c r="Y37" i="1" s="1"/>
  <c r="Z37" i="1"/>
  <c r="G13" i="2" l="1"/>
  <c r="G77" i="2" s="1"/>
  <c r="X39" i="1"/>
  <c r="T40" i="1" s="1"/>
  <c r="T43" i="1" s="1"/>
  <c r="T45" i="1" s="1"/>
  <c r="Y43" i="1" s="1"/>
  <c r="Y45" i="1" s="1"/>
</calcChain>
</file>

<file path=xl/sharedStrings.xml><?xml version="1.0" encoding="utf-8"?>
<sst xmlns="http://schemas.openxmlformats.org/spreadsheetml/2006/main" count="158" uniqueCount="70">
  <si>
    <t>COMPRAS</t>
  </si>
  <si>
    <t>INVENTARIO INICIAL</t>
  </si>
  <si>
    <t xml:space="preserve">VENTAS  </t>
  </si>
  <si>
    <t>G  A  S   T  O  S</t>
  </si>
  <si>
    <t>BANCO</t>
  </si>
  <si>
    <t>TELEFONOS</t>
  </si>
  <si>
    <t xml:space="preserve">LUZ  </t>
  </si>
  <si>
    <t>RENTA</t>
  </si>
  <si>
    <t xml:space="preserve">FUMIGACION </t>
  </si>
  <si>
    <t>camara comercio</t>
  </si>
  <si>
    <t>BUJES NISSAN</t>
  </si>
  <si>
    <t>TOTAL</t>
  </si>
  <si>
    <t>GRAN TOTAL GASTOS</t>
  </si>
  <si>
    <t>VENTAS NETAS</t>
  </si>
  <si>
    <t>REMISIONES OBRADOR</t>
  </si>
  <si>
    <t>INVENTARIO FINAL</t>
  </si>
  <si>
    <t>Sub Total 1</t>
  </si>
  <si>
    <t>CRECDITOS</t>
  </si>
  <si>
    <t xml:space="preserve">SUB Total 2 </t>
  </si>
  <si>
    <t>GANANCIA</t>
  </si>
  <si>
    <t xml:space="preserve">BALANCE    DE  E N E R O      2016    C O M E R C I O </t>
  </si>
  <si>
    <t>REMISIONES     CIC  COMERCIO</t>
  </si>
  <si>
    <t>FECHA</t>
  </si>
  <si>
    <t>Remision</t>
  </si>
  <si>
    <t>IMPORTE</t>
  </si>
  <si>
    <t>FECHA DE PAGO</t>
  </si>
  <si>
    <t>SALDO</t>
  </si>
  <si>
    <t>24322 A</t>
  </si>
  <si>
    <t>PAGOS DE COMERCIO</t>
  </si>
  <si>
    <t># transfer</t>
  </si>
  <si>
    <t>IMPORTE Transfer</t>
  </si>
  <si>
    <t>Santander</t>
  </si>
  <si>
    <t>22256 A</t>
  </si>
  <si>
    <t>23155 A</t>
  </si>
  <si>
    <t>23156 A</t>
  </si>
  <si>
    <t>23288 A</t>
  </si>
  <si>
    <t>RESTO</t>
  </si>
  <si>
    <t>ABONO</t>
  </si>
  <si>
    <t>24756 A</t>
  </si>
  <si>
    <t>24219 A</t>
  </si>
  <si>
    <t>24854 A</t>
  </si>
  <si>
    <t>23287 A</t>
  </si>
  <si>
    <t>23307 A</t>
  </si>
  <si>
    <t>24019 A</t>
  </si>
  <si>
    <t>00269 B</t>
  </si>
  <si>
    <t>00822 B</t>
  </si>
  <si>
    <t>00979 B</t>
  </si>
  <si>
    <t>01517 B</t>
  </si>
  <si>
    <t>XXXXX</t>
  </si>
  <si>
    <t>Sancocho</t>
  </si>
  <si>
    <t>NOMINA 01</t>
  </si>
  <si>
    <t>NOMINA 02</t>
  </si>
  <si>
    <t>NOMINA 03</t>
  </si>
  <si>
    <t>NOMINA 04</t>
  </si>
  <si>
    <t>ALBICIA</t>
  </si>
  <si>
    <t>Tocino</t>
  </si>
  <si>
    <t>carnero</t>
  </si>
  <si>
    <t>Chuleta Ahum</t>
  </si>
  <si>
    <t>CARNERO</t>
  </si>
  <si>
    <t>CENTRAL</t>
  </si>
  <si>
    <t xml:space="preserve">06-Ene--09-Ene </t>
  </si>
  <si>
    <t>01664 B</t>
  </si>
  <si>
    <t>01663 B</t>
  </si>
  <si>
    <t xml:space="preserve">09-Ene --27-Ene </t>
  </si>
  <si>
    <t>01834 B</t>
  </si>
  <si>
    <t>02250 B</t>
  </si>
  <si>
    <t>02412 B</t>
  </si>
  <si>
    <t>02681 B</t>
  </si>
  <si>
    <t>PECHOS</t>
  </si>
  <si>
    <t>03054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</si>
</sst>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[$-C0A]dd\-mmm\-yy;@"/>
    <numFmt numFmtId="165" formatCode="&quot;$&quot;#,##0.00"/>
    <numFmt numFmtId="166" formatCode="[$-C0A]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6" tint="-0.499984740745262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0000FF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1"/>
      <color rgb="FF0000FF"/>
      <name val="Cambria"/>
      <family val="1"/>
      <scheme val="major"/>
    </font>
    <font>
      <b/>
      <sz val="11"/>
      <color indexed="8"/>
      <name val="Calibri"/>
      <family val="2"/>
    </font>
    <font>
      <b/>
      <sz val="11"/>
      <color rgb="FF0000FF"/>
      <name val="Calibri"/>
      <family val="2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Dashed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5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44" fontId="4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/>
    <xf numFmtId="0" fontId="2" fillId="0" borderId="3" xfId="0" applyFont="1" applyBorder="1"/>
    <xf numFmtId="44" fontId="2" fillId="0" borderId="4" xfId="1" applyFont="1" applyBorder="1"/>
    <xf numFmtId="0" fontId="6" fillId="0" borderId="0" xfId="0" applyFont="1" applyBorder="1" applyAlignment="1">
      <alignment horizontal="center"/>
    </xf>
    <xf numFmtId="44" fontId="7" fillId="0" borderId="0" xfId="1" applyFont="1" applyBorder="1" applyAlignment="1">
      <alignment horizontal="center"/>
    </xf>
    <xf numFmtId="164" fontId="2" fillId="0" borderId="10" xfId="0" applyNumberFormat="1" applyFont="1" applyFill="1" applyBorder="1"/>
    <xf numFmtId="44" fontId="2" fillId="0" borderId="11" xfId="1" applyFont="1" applyFill="1" applyBorder="1"/>
    <xf numFmtId="165" fontId="2" fillId="0" borderId="13" xfId="0" applyNumberFormat="1" applyFont="1" applyFill="1" applyBorder="1"/>
    <xf numFmtId="0" fontId="0" fillId="0" borderId="0" xfId="0" applyFill="1"/>
    <xf numFmtId="165" fontId="2" fillId="0" borderId="15" xfId="0" applyNumberFormat="1" applyFont="1" applyFill="1" applyBorder="1"/>
    <xf numFmtId="0" fontId="2" fillId="0" borderId="16" xfId="0" applyFont="1" applyBorder="1"/>
    <xf numFmtId="0" fontId="2" fillId="0" borderId="17" xfId="0" applyFont="1" applyBorder="1"/>
    <xf numFmtId="44" fontId="2" fillId="0" borderId="0" xfId="1" applyFont="1" applyFill="1" applyBorder="1"/>
    <xf numFmtId="165" fontId="8" fillId="0" borderId="0" xfId="0" applyNumberFormat="1" applyFont="1" applyFill="1"/>
    <xf numFmtId="15" fontId="2" fillId="0" borderId="18" xfId="0" applyNumberFormat="1" applyFont="1" applyFill="1" applyBorder="1"/>
    <xf numFmtId="165" fontId="0" fillId="0" borderId="0" xfId="0" applyNumberFormat="1" applyFill="1" applyBorder="1"/>
    <xf numFmtId="15" fontId="2" fillId="0" borderId="19" xfId="0" applyNumberFormat="1" applyFont="1" applyFill="1" applyBorder="1"/>
    <xf numFmtId="0" fontId="2" fillId="0" borderId="19" xfId="0" applyFont="1" applyBorder="1"/>
    <xf numFmtId="165" fontId="2" fillId="0" borderId="13" xfId="0" applyNumberFormat="1" applyFont="1" applyBorder="1"/>
    <xf numFmtId="0" fontId="9" fillId="2" borderId="19" xfId="0" applyFont="1" applyFill="1" applyBorder="1"/>
    <xf numFmtId="165" fontId="0" fillId="0" borderId="0" xfId="0" applyNumberFormat="1" applyFont="1" applyFill="1"/>
    <xf numFmtId="0" fontId="10" fillId="0" borderId="0" xfId="0" applyFont="1"/>
    <xf numFmtId="0" fontId="8" fillId="0" borderId="0" xfId="0" applyFont="1"/>
    <xf numFmtId="165" fontId="11" fillId="0" borderId="0" xfId="0" applyNumberFormat="1" applyFont="1" applyFill="1"/>
    <xf numFmtId="0" fontId="12" fillId="0" borderId="19" xfId="0" applyFont="1" applyBorder="1"/>
    <xf numFmtId="16" fontId="2" fillId="0" borderId="19" xfId="0" applyNumberFormat="1" applyFont="1" applyBorder="1" applyAlignment="1">
      <alignment horizontal="center"/>
    </xf>
    <xf numFmtId="0" fontId="13" fillId="0" borderId="19" xfId="0" applyFont="1" applyBorder="1"/>
    <xf numFmtId="44" fontId="0" fillId="0" borderId="0" xfId="1" applyFont="1" applyFill="1"/>
    <xf numFmtId="16" fontId="2" fillId="0" borderId="19" xfId="0" applyNumberFormat="1" applyFont="1" applyBorder="1"/>
    <xf numFmtId="0" fontId="12" fillId="0" borderId="19" xfId="0" applyFont="1" applyFill="1" applyBorder="1"/>
    <xf numFmtId="16" fontId="2" fillId="0" borderId="19" xfId="0" applyNumberFormat="1" applyFont="1" applyFill="1" applyBorder="1"/>
    <xf numFmtId="0" fontId="13" fillId="0" borderId="19" xfId="0" applyFont="1" applyBorder="1" applyAlignment="1">
      <alignment wrapText="1"/>
    </xf>
    <xf numFmtId="165" fontId="2" fillId="0" borderId="0" xfId="0" applyNumberFormat="1" applyFont="1" applyFill="1" applyBorder="1"/>
    <xf numFmtId="165" fontId="2" fillId="0" borderId="21" xfId="0" applyNumberFormat="1" applyFont="1" applyFill="1" applyBorder="1"/>
    <xf numFmtId="165" fontId="13" fillId="0" borderId="0" xfId="0" applyNumberFormat="1" applyFont="1" applyFill="1"/>
    <xf numFmtId="165" fontId="14" fillId="0" borderId="0" xfId="0" applyNumberFormat="1" applyFont="1" applyFill="1" applyBorder="1"/>
    <xf numFmtId="165" fontId="10" fillId="0" borderId="0" xfId="0" applyNumberFormat="1" applyFont="1" applyFill="1"/>
    <xf numFmtId="0" fontId="15" fillId="0" borderId="2" xfId="0" applyFont="1" applyBorder="1"/>
    <xf numFmtId="0" fontId="12" fillId="0" borderId="3" xfId="0" applyFont="1" applyBorder="1"/>
    <xf numFmtId="44" fontId="2" fillId="0" borderId="11" xfId="1" applyFont="1" applyBorder="1"/>
    <xf numFmtId="165" fontId="0" fillId="0" borderId="0" xfId="0" applyNumberFormat="1"/>
    <xf numFmtId="0" fontId="2" fillId="0" borderId="18" xfId="0" applyFont="1" applyBorder="1"/>
    <xf numFmtId="0" fontId="5" fillId="0" borderId="19" xfId="0" applyFont="1" applyBorder="1" applyAlignment="1">
      <alignment horizontal="center"/>
    </xf>
    <xf numFmtId="165" fontId="2" fillId="0" borderId="15" xfId="0" applyNumberFormat="1" applyFont="1" applyBorder="1"/>
    <xf numFmtId="44" fontId="2" fillId="0" borderId="0" xfId="1" applyFont="1" applyBorder="1"/>
    <xf numFmtId="0" fontId="16" fillId="0" borderId="0" xfId="0" applyFont="1"/>
    <xf numFmtId="0" fontId="2" fillId="0" borderId="23" xfId="0" applyFont="1" applyBorder="1"/>
    <xf numFmtId="44" fontId="2" fillId="0" borderId="24" xfId="1" applyFont="1" applyBorder="1"/>
    <xf numFmtId="0" fontId="2" fillId="0" borderId="25" xfId="0" applyFont="1" applyBorder="1"/>
    <xf numFmtId="165" fontId="2" fillId="0" borderId="26" xfId="0" applyNumberFormat="1" applyFont="1" applyBorder="1"/>
    <xf numFmtId="0" fontId="5" fillId="0" borderId="27" xfId="0" applyFont="1" applyBorder="1" applyAlignment="1">
      <alignment horizontal="center"/>
    </xf>
    <xf numFmtId="165" fontId="2" fillId="0" borderId="28" xfId="0" applyNumberFormat="1" applyFont="1" applyBorder="1"/>
    <xf numFmtId="0" fontId="2" fillId="0" borderId="29" xfId="0" applyFont="1" applyBorder="1"/>
    <xf numFmtId="44" fontId="2" fillId="0" borderId="25" xfId="1" applyFont="1" applyBorder="1"/>
    <xf numFmtId="0" fontId="4" fillId="0" borderId="0" xfId="0" applyFont="1"/>
    <xf numFmtId="44" fontId="4" fillId="0" borderId="0" xfId="1" applyFont="1"/>
    <xf numFmtId="0" fontId="5" fillId="0" borderId="0" xfId="0" applyFont="1" applyAlignment="1">
      <alignment horizontal="center"/>
    </xf>
    <xf numFmtId="165" fontId="5" fillId="0" borderId="0" xfId="0" applyNumberFormat="1" applyFont="1"/>
    <xf numFmtId="165" fontId="2" fillId="0" borderId="0" xfId="0" applyNumberFormat="1" applyFont="1"/>
    <xf numFmtId="0" fontId="11" fillId="0" borderId="0" xfId="0" applyFont="1" applyBorder="1"/>
    <xf numFmtId="0" fontId="2" fillId="0" borderId="0" xfId="0" applyFont="1" applyBorder="1"/>
    <xf numFmtId="0" fontId="0" fillId="0" borderId="0" xfId="0" applyBorder="1"/>
    <xf numFmtId="44" fontId="18" fillId="0" borderId="0" xfId="1" applyFont="1" applyBorder="1" applyAlignment="1">
      <alignment horizontal="center"/>
    </xf>
    <xf numFmtId="165" fontId="2" fillId="0" borderId="0" xfId="0" applyNumberFormat="1" applyFont="1" applyBorder="1"/>
    <xf numFmtId="165" fontId="18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11" fillId="0" borderId="0" xfId="0" applyFont="1"/>
    <xf numFmtId="0" fontId="2" fillId="3" borderId="33" xfId="0" applyFont="1" applyFill="1" applyBorder="1"/>
    <xf numFmtId="165" fontId="2" fillId="3" borderId="33" xfId="0" applyNumberFormat="1" applyFont="1" applyFill="1" applyBorder="1"/>
    <xf numFmtId="165" fontId="5" fillId="0" borderId="34" xfId="0" applyNumberFormat="1" applyFont="1" applyBorder="1"/>
    <xf numFmtId="0" fontId="2" fillId="0" borderId="34" xfId="0" applyFont="1" applyBorder="1"/>
    <xf numFmtId="44" fontId="2" fillId="0" borderId="34" xfId="0" applyNumberFormat="1" applyFont="1" applyBorder="1"/>
    <xf numFmtId="165" fontId="4" fillId="0" borderId="0" xfId="0" applyNumberFormat="1" applyFont="1"/>
    <xf numFmtId="165" fontId="18" fillId="0" borderId="9" xfId="0" applyNumberFormat="1" applyFont="1" applyBorder="1"/>
    <xf numFmtId="0" fontId="13" fillId="0" borderId="0" xfId="0" applyFont="1" applyFill="1"/>
    <xf numFmtId="44" fontId="2" fillId="0" borderId="0" xfId="1" applyFont="1" applyFill="1"/>
    <xf numFmtId="0" fontId="2" fillId="0" borderId="0" xfId="0" applyFont="1" applyFill="1"/>
    <xf numFmtId="164" fontId="2" fillId="0" borderId="0" xfId="0" applyNumberFormat="1" applyFont="1" applyAlignment="1">
      <alignment horizontal="center"/>
    </xf>
    <xf numFmtId="1" fontId="19" fillId="0" borderId="0" xfId="1" applyNumberFormat="1" applyFont="1" applyAlignment="1">
      <alignment horizontal="center"/>
    </xf>
    <xf numFmtId="164" fontId="2" fillId="0" borderId="0" xfId="0" applyNumberFormat="1" applyFont="1"/>
    <xf numFmtId="0" fontId="20" fillId="0" borderId="0" xfId="0" applyFont="1"/>
    <xf numFmtId="0" fontId="0" fillId="0" borderId="35" xfId="0" applyBorder="1"/>
    <xf numFmtId="0" fontId="2" fillId="0" borderId="36" xfId="0" applyFont="1" applyBorder="1" applyAlignment="1">
      <alignment horizontal="center" wrapText="1"/>
    </xf>
    <xf numFmtId="0" fontId="2" fillId="0" borderId="37" xfId="0" applyFont="1" applyBorder="1" applyAlignment="1">
      <alignment horizontal="center" wrapText="1"/>
    </xf>
    <xf numFmtId="0" fontId="2" fillId="0" borderId="37" xfId="0" applyFont="1" applyFill="1" applyBorder="1" applyAlignment="1">
      <alignment horizontal="center" wrapText="1"/>
    </xf>
    <xf numFmtId="0" fontId="2" fillId="0" borderId="38" xfId="0" applyFont="1" applyFill="1" applyBorder="1" applyAlignment="1">
      <alignment horizontal="center" wrapText="1"/>
    </xf>
    <xf numFmtId="164" fontId="2" fillId="0" borderId="22" xfId="0" applyNumberFormat="1" applyFont="1" applyFill="1" applyBorder="1" applyAlignment="1">
      <alignment horizontal="center"/>
    </xf>
    <xf numFmtId="0" fontId="22" fillId="0" borderId="30" xfId="0" applyFont="1" applyFill="1" applyBorder="1" applyAlignment="1">
      <alignment horizontal="center"/>
    </xf>
    <xf numFmtId="165" fontId="14" fillId="0" borderId="30" xfId="0" applyNumberFormat="1" applyFont="1" applyFill="1" applyBorder="1"/>
    <xf numFmtId="164" fontId="2" fillId="0" borderId="0" xfId="0" applyNumberFormat="1" applyFont="1" applyFill="1" applyBorder="1"/>
    <xf numFmtId="164" fontId="2" fillId="0" borderId="21" xfId="0" applyNumberFormat="1" applyFont="1" applyFill="1" applyBorder="1" applyAlignment="1">
      <alignment horizontal="center"/>
    </xf>
    <xf numFmtId="165" fontId="2" fillId="0" borderId="32" xfId="0" applyNumberFormat="1" applyFont="1" applyFill="1" applyBorder="1"/>
    <xf numFmtId="16" fontId="22" fillId="0" borderId="30" xfId="0" applyNumberFormat="1" applyFont="1" applyFill="1" applyBorder="1" applyAlignment="1">
      <alignment horizontal="center"/>
    </xf>
    <xf numFmtId="165" fontId="23" fillId="0" borderId="32" xfId="0" applyNumberFormat="1" applyFont="1" applyFill="1" applyBorder="1"/>
    <xf numFmtId="165" fontId="2" fillId="0" borderId="30" xfId="0" applyNumberFormat="1" applyFont="1" applyFill="1" applyBorder="1"/>
    <xf numFmtId="16" fontId="0" fillId="0" borderId="0" xfId="0" applyNumberFormat="1" applyFill="1"/>
    <xf numFmtId="165" fontId="24" fillId="0" borderId="30" xfId="0" applyNumberFormat="1" applyFont="1" applyFill="1" applyBorder="1"/>
    <xf numFmtId="164" fontId="4" fillId="0" borderId="0" xfId="0" applyNumberFormat="1" applyFont="1" applyFill="1" applyBorder="1"/>
    <xf numFmtId="166" fontId="2" fillId="0" borderId="0" xfId="0" applyNumberFormat="1" applyFont="1" applyFill="1" applyBorder="1"/>
    <xf numFmtId="0" fontId="0" fillId="0" borderId="33" xfId="0" applyFill="1" applyBorder="1"/>
    <xf numFmtId="165" fontId="14" fillId="0" borderId="39" xfId="0" applyNumberFormat="1" applyFont="1" applyFill="1" applyBorder="1"/>
    <xf numFmtId="44" fontId="0" fillId="0" borderId="33" xfId="1" applyFont="1" applyFill="1" applyBorder="1"/>
    <xf numFmtId="165" fontId="23" fillId="0" borderId="40" xfId="0" applyNumberFormat="1" applyFont="1" applyFill="1" applyBorder="1"/>
    <xf numFmtId="165" fontId="21" fillId="0" borderId="0" xfId="0" applyNumberFormat="1" applyFont="1"/>
    <xf numFmtId="165" fontId="21" fillId="0" borderId="0" xfId="0" applyNumberFormat="1" applyFont="1" applyFill="1"/>
    <xf numFmtId="0" fontId="20" fillId="0" borderId="0" xfId="0" applyFont="1" applyAlignment="1">
      <alignment horizontal="center"/>
    </xf>
    <xf numFmtId="164" fontId="20" fillId="4" borderId="35" xfId="1" applyNumberFormat="1" applyFont="1" applyFill="1" applyBorder="1" applyAlignment="1">
      <alignment horizontal="center"/>
    </xf>
    <xf numFmtId="164" fontId="0" fillId="0" borderId="0" xfId="0" applyNumberFormat="1" applyFont="1"/>
    <xf numFmtId="0" fontId="26" fillId="0" borderId="0" xfId="0" applyFont="1"/>
    <xf numFmtId="0" fontId="26" fillId="0" borderId="0" xfId="0" applyFont="1" applyAlignment="1">
      <alignment horizontal="center"/>
    </xf>
    <xf numFmtId="44" fontId="26" fillId="0" borderId="0" xfId="1" applyFont="1"/>
    <xf numFmtId="0" fontId="21" fillId="0" borderId="33" xfId="0" applyFont="1" applyBorder="1"/>
    <xf numFmtId="0" fontId="21" fillId="0" borderId="33" xfId="0" applyFont="1" applyBorder="1" applyAlignment="1">
      <alignment horizontal="center"/>
    </xf>
    <xf numFmtId="44" fontId="21" fillId="0" borderId="33" xfId="1" applyFont="1" applyBorder="1"/>
    <xf numFmtId="164" fontId="2" fillId="0" borderId="33" xfId="0" applyNumberFormat="1" applyFont="1" applyBorder="1"/>
    <xf numFmtId="44" fontId="21" fillId="0" borderId="22" xfId="1" applyFont="1" applyFill="1" applyBorder="1" applyAlignment="1">
      <alignment horizontal="center"/>
    </xf>
    <xf numFmtId="0" fontId="26" fillId="0" borderId="22" xfId="0" applyFont="1" applyFill="1" applyBorder="1" applyAlignment="1">
      <alignment horizontal="center"/>
    </xf>
    <xf numFmtId="44" fontId="26" fillId="0" borderId="22" xfId="1" applyFont="1" applyFill="1" applyBorder="1"/>
    <xf numFmtId="164" fontId="0" fillId="0" borderId="22" xfId="0" applyNumberFormat="1" applyFont="1" applyFill="1" applyBorder="1"/>
    <xf numFmtId="44" fontId="2" fillId="0" borderId="21" xfId="1" applyFont="1" applyFill="1" applyBorder="1" applyAlignment="1">
      <alignment horizontal="center"/>
    </xf>
    <xf numFmtId="0" fontId="26" fillId="0" borderId="21" xfId="0" applyFont="1" applyFill="1" applyBorder="1" applyAlignment="1">
      <alignment horizontal="center"/>
    </xf>
    <xf numFmtId="44" fontId="26" fillId="0" borderId="21" xfId="1" applyFont="1" applyFill="1" applyBorder="1"/>
    <xf numFmtId="164" fontId="0" fillId="0" borderId="21" xfId="0" applyNumberFormat="1" applyFont="1" applyFill="1" applyBorder="1"/>
    <xf numFmtId="44" fontId="2" fillId="0" borderId="20" xfId="1" applyFont="1" applyFill="1" applyBorder="1" applyAlignment="1">
      <alignment horizontal="center"/>
    </xf>
    <xf numFmtId="0" fontId="2" fillId="0" borderId="21" xfId="0" applyFont="1" applyFill="1" applyBorder="1"/>
    <xf numFmtId="0" fontId="0" fillId="0" borderId="21" xfId="0" applyFill="1" applyBorder="1" applyAlignment="1">
      <alignment horizontal="center"/>
    </xf>
    <xf numFmtId="44" fontId="0" fillId="0" borderId="21" xfId="1" applyFont="1" applyFill="1" applyBorder="1"/>
    <xf numFmtId="44" fontId="14" fillId="0" borderId="30" xfId="1" applyFont="1" applyFill="1" applyBorder="1"/>
    <xf numFmtId="0" fontId="22" fillId="0" borderId="43" xfId="0" applyFont="1" applyFill="1" applyBorder="1" applyAlignment="1">
      <alignment horizontal="center"/>
    </xf>
    <xf numFmtId="44" fontId="14" fillId="0" borderId="43" xfId="1" applyFont="1" applyFill="1" applyBorder="1"/>
    <xf numFmtId="0" fontId="0" fillId="0" borderId="20" xfId="0" applyFill="1" applyBorder="1" applyAlignment="1">
      <alignment horizontal="center"/>
    </xf>
    <xf numFmtId="44" fontId="0" fillId="0" borderId="20" xfId="1" applyFont="1" applyFill="1" applyBorder="1"/>
    <xf numFmtId="164" fontId="0" fillId="0" borderId="20" xfId="0" applyNumberFormat="1" applyFont="1" applyFill="1" applyBorder="1"/>
    <xf numFmtId="0" fontId="0" fillId="0" borderId="44" xfId="0" applyBorder="1"/>
    <xf numFmtId="0" fontId="0" fillId="0" borderId="44" xfId="0" applyBorder="1" applyAlignment="1">
      <alignment horizontal="center"/>
    </xf>
    <xf numFmtId="44" fontId="0" fillId="0" borderId="44" xfId="1" applyFont="1" applyBorder="1"/>
    <xf numFmtId="164" fontId="0" fillId="0" borderId="44" xfId="0" applyNumberFormat="1" applyBorder="1"/>
    <xf numFmtId="44" fontId="21" fillId="0" borderId="0" xfId="1" applyFont="1" applyBorder="1"/>
    <xf numFmtId="44" fontId="20" fillId="0" borderId="0" xfId="1" applyFont="1" applyBorder="1"/>
    <xf numFmtId="164" fontId="0" fillId="0" borderId="0" xfId="0" applyNumberFormat="1" applyBorder="1"/>
    <xf numFmtId="14" fontId="0" fillId="0" borderId="0" xfId="0" applyNumberFormat="1"/>
    <xf numFmtId="165" fontId="14" fillId="5" borderId="30" xfId="0" applyNumberFormat="1" applyFont="1" applyFill="1" applyBorder="1"/>
    <xf numFmtId="0" fontId="23" fillId="0" borderId="0" xfId="0" applyFont="1" applyFill="1" applyBorder="1"/>
    <xf numFmtId="0" fontId="0" fillId="0" borderId="0" xfId="0" applyFill="1" applyBorder="1"/>
    <xf numFmtId="164" fontId="20" fillId="6" borderId="35" xfId="1" applyNumberFormat="1" applyFont="1" applyFill="1" applyBorder="1" applyAlignment="1">
      <alignment horizontal="center"/>
    </xf>
    <xf numFmtId="44" fontId="2" fillId="5" borderId="11" xfId="1" applyFont="1" applyFill="1" applyBorder="1"/>
    <xf numFmtId="165" fontId="2" fillId="5" borderId="0" xfId="0" applyNumberFormat="1" applyFont="1" applyFill="1"/>
    <xf numFmtId="15" fontId="2" fillId="5" borderId="12" xfId="0" applyNumberFormat="1" applyFont="1" applyFill="1" applyBorder="1"/>
    <xf numFmtId="165" fontId="2" fillId="5" borderId="13" xfId="0" applyNumberFormat="1" applyFont="1" applyFill="1" applyBorder="1"/>
    <xf numFmtId="0" fontId="0" fillId="5" borderId="0" xfId="0" applyFill="1"/>
    <xf numFmtId="15" fontId="2" fillId="5" borderId="14" xfId="0" applyNumberFormat="1" applyFont="1" applyFill="1" applyBorder="1"/>
    <xf numFmtId="165" fontId="2" fillId="5" borderId="15" xfId="0" applyNumberFormat="1" applyFont="1" applyFill="1" applyBorder="1"/>
    <xf numFmtId="44" fontId="2" fillId="5" borderId="0" xfId="1" applyFont="1" applyFill="1" applyBorder="1"/>
    <xf numFmtId="44" fontId="2" fillId="3" borderId="0" xfId="1" applyFont="1" applyFill="1"/>
    <xf numFmtId="44" fontId="0" fillId="3" borderId="0" xfId="1" applyFont="1" applyFill="1"/>
    <xf numFmtId="165" fontId="2" fillId="0" borderId="45" xfId="0" applyNumberFormat="1" applyFont="1" applyFill="1" applyBorder="1"/>
    <xf numFmtId="165" fontId="23" fillId="5" borderId="32" xfId="0" applyNumberFormat="1" applyFont="1" applyFill="1" applyBorder="1"/>
    <xf numFmtId="44" fontId="2" fillId="3" borderId="0" xfId="1" applyFont="1" applyFill="1" applyBorder="1"/>
    <xf numFmtId="16" fontId="0" fillId="0" borderId="0" xfId="0" applyNumberFormat="1"/>
    <xf numFmtId="0" fontId="2" fillId="0" borderId="0" xfId="0" applyFont="1" applyFill="1" applyAlignment="1">
      <alignment horizontal="center" wrapText="1"/>
    </xf>
    <xf numFmtId="165" fontId="18" fillId="0" borderId="30" xfId="0" applyNumberFormat="1" applyFont="1" applyBorder="1" applyAlignment="1">
      <alignment horizontal="center" vertical="center" wrapText="1"/>
    </xf>
    <xf numFmtId="165" fontId="18" fillId="0" borderId="31" xfId="0" applyNumberFormat="1" applyFont="1" applyBorder="1" applyAlignment="1">
      <alignment horizontal="center" vertical="center" wrapText="1"/>
    </xf>
    <xf numFmtId="165" fontId="18" fillId="0" borderId="31" xfId="0" applyNumberFormat="1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18" fillId="0" borderId="0" xfId="0" applyNumberFormat="1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3" fillId="0" borderId="20" xfId="0" applyFont="1" applyBorder="1" applyAlignment="1">
      <alignment horizontal="center" wrapText="1"/>
    </xf>
    <xf numFmtId="0" fontId="13" fillId="0" borderId="22" xfId="0" applyFont="1" applyBorder="1" applyAlignment="1">
      <alignment horizontal="center" wrapText="1"/>
    </xf>
    <xf numFmtId="0" fontId="17" fillId="0" borderId="0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37</xdr:row>
      <xdr:rowOff>38100</xdr:rowOff>
    </xdr:from>
    <xdr:to>
      <xdr:col>20</xdr:col>
      <xdr:colOff>276225</xdr:colOff>
      <xdr:row>37</xdr:row>
      <xdr:rowOff>180975</xdr:rowOff>
    </xdr:to>
    <xdr:cxnSp macro="">
      <xdr:nvCxnSpPr>
        <xdr:cNvPr id="14" name="13 Conector recto de flecha"/>
        <xdr:cNvCxnSpPr/>
      </xdr:nvCxnSpPr>
      <xdr:spPr>
        <a:xfrm>
          <a:off x="5162550" y="77152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47626</xdr:colOff>
      <xdr:row>39</xdr:row>
      <xdr:rowOff>9524</xdr:rowOff>
    </xdr:from>
    <xdr:to>
      <xdr:col>20</xdr:col>
      <xdr:colOff>304801</xdr:colOff>
      <xdr:row>39</xdr:row>
      <xdr:rowOff>114299</xdr:rowOff>
    </xdr:to>
    <xdr:cxnSp macro="">
      <xdr:nvCxnSpPr>
        <xdr:cNvPr id="15" name="14 Conector recto de flecha"/>
        <xdr:cNvCxnSpPr/>
      </xdr:nvCxnSpPr>
      <xdr:spPr>
        <a:xfrm rot="10800000" flipV="1">
          <a:off x="5172076" y="807719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36</xdr:row>
      <xdr:rowOff>123825</xdr:rowOff>
    </xdr:from>
    <xdr:to>
      <xdr:col>19</xdr:col>
      <xdr:colOff>190500</xdr:colOff>
      <xdr:row>39</xdr:row>
      <xdr:rowOff>114300</xdr:rowOff>
    </xdr:to>
    <xdr:cxnSp macro="">
      <xdr:nvCxnSpPr>
        <xdr:cNvPr id="16" name="15 Conector recto de flecha"/>
        <xdr:cNvCxnSpPr/>
      </xdr:nvCxnSpPr>
      <xdr:spPr>
        <a:xfrm>
          <a:off x="2343150" y="7610475"/>
          <a:ext cx="1781175" cy="5715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37</xdr:row>
      <xdr:rowOff>38100</xdr:rowOff>
    </xdr:from>
    <xdr:to>
      <xdr:col>20</xdr:col>
      <xdr:colOff>276225</xdr:colOff>
      <xdr:row>37</xdr:row>
      <xdr:rowOff>180975</xdr:rowOff>
    </xdr:to>
    <xdr:cxnSp macro="">
      <xdr:nvCxnSpPr>
        <xdr:cNvPr id="17" name="16 Conector recto de flecha"/>
        <xdr:cNvCxnSpPr/>
      </xdr:nvCxnSpPr>
      <xdr:spPr>
        <a:xfrm>
          <a:off x="5162550" y="77152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47626</xdr:colOff>
      <xdr:row>39</xdr:row>
      <xdr:rowOff>9524</xdr:rowOff>
    </xdr:from>
    <xdr:to>
      <xdr:col>20</xdr:col>
      <xdr:colOff>304801</xdr:colOff>
      <xdr:row>39</xdr:row>
      <xdr:rowOff>114299</xdr:rowOff>
    </xdr:to>
    <xdr:cxnSp macro="">
      <xdr:nvCxnSpPr>
        <xdr:cNvPr id="18" name="17 Conector recto de flecha"/>
        <xdr:cNvCxnSpPr/>
      </xdr:nvCxnSpPr>
      <xdr:spPr>
        <a:xfrm rot="10800000" flipV="1">
          <a:off x="5172076" y="807719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36</xdr:row>
      <xdr:rowOff>123825</xdr:rowOff>
    </xdr:from>
    <xdr:to>
      <xdr:col>19</xdr:col>
      <xdr:colOff>190500</xdr:colOff>
      <xdr:row>39</xdr:row>
      <xdr:rowOff>114300</xdr:rowOff>
    </xdr:to>
    <xdr:cxnSp macro="">
      <xdr:nvCxnSpPr>
        <xdr:cNvPr id="19" name="18 Conector recto de flecha"/>
        <xdr:cNvCxnSpPr/>
      </xdr:nvCxnSpPr>
      <xdr:spPr>
        <a:xfrm>
          <a:off x="2343150" y="7610475"/>
          <a:ext cx="1781175" cy="5715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8" name="7 Conector recto de flecha"/>
        <xdr:cNvCxnSpPr/>
      </xdr:nvCxnSpPr>
      <xdr:spPr>
        <a:xfrm>
          <a:off x="15830550" y="77152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9" name="8 Conector recto de flecha"/>
        <xdr:cNvCxnSpPr/>
      </xdr:nvCxnSpPr>
      <xdr:spPr>
        <a:xfrm rot="10800000" flipV="1">
          <a:off x="15840076" y="807719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123825</xdr:rowOff>
    </xdr:from>
    <xdr:to>
      <xdr:col>5</xdr:col>
      <xdr:colOff>190500</xdr:colOff>
      <xdr:row>39</xdr:row>
      <xdr:rowOff>114300</xdr:rowOff>
    </xdr:to>
    <xdr:cxnSp macro="">
      <xdr:nvCxnSpPr>
        <xdr:cNvPr id="10" name="9 Conector recto de flecha"/>
        <xdr:cNvCxnSpPr/>
      </xdr:nvCxnSpPr>
      <xdr:spPr>
        <a:xfrm>
          <a:off x="13011150" y="7610475"/>
          <a:ext cx="1781175" cy="5715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11" name="10 Conector recto de flecha"/>
        <xdr:cNvCxnSpPr/>
      </xdr:nvCxnSpPr>
      <xdr:spPr>
        <a:xfrm>
          <a:off x="15830550" y="77152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12" name="11 Conector recto de flecha"/>
        <xdr:cNvCxnSpPr/>
      </xdr:nvCxnSpPr>
      <xdr:spPr>
        <a:xfrm rot="10800000" flipV="1">
          <a:off x="15840076" y="807719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123825</xdr:rowOff>
    </xdr:from>
    <xdr:to>
      <xdr:col>5</xdr:col>
      <xdr:colOff>190500</xdr:colOff>
      <xdr:row>39</xdr:row>
      <xdr:rowOff>114300</xdr:rowOff>
    </xdr:to>
    <xdr:cxnSp macro="">
      <xdr:nvCxnSpPr>
        <xdr:cNvPr id="13" name="12 Conector recto de flecha"/>
        <xdr:cNvCxnSpPr/>
      </xdr:nvCxnSpPr>
      <xdr:spPr>
        <a:xfrm>
          <a:off x="13011150" y="7610475"/>
          <a:ext cx="1781175" cy="5715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B111"/>
  <sheetViews>
    <sheetView topLeftCell="A13" workbookViewId="0">
      <selection activeCell="D29" sqref="D29"/>
    </sheetView>
  </sheetViews>
  <sheetFormatPr baseColWidth="10" defaultRowHeight="15" x14ac:dyDescent="0.25"/>
  <cols>
    <col min="1" max="1" width="8.140625" customWidth="1"/>
    <col min="2" max="2" width="10.7109375" style="1" customWidth="1"/>
    <col min="3" max="3" width="16.28515625" style="2" customWidth="1"/>
    <col min="4" max="4" width="12.42578125" customWidth="1"/>
    <col min="5" max="5" width="11.42578125" style="1"/>
    <col min="6" max="6" width="17.85546875" style="1" bestFit="1" customWidth="1"/>
    <col min="7" max="7" width="4.85546875" customWidth="1"/>
    <col min="8" max="8" width="11.42578125" style="1"/>
    <col min="9" max="9" width="14.140625" style="1" customWidth="1"/>
    <col min="10" max="10" width="11.42578125" style="1"/>
    <col min="11" max="11" width="14.85546875" style="1" bestFit="1" customWidth="1"/>
    <col min="12" max="12" width="14.140625" style="2" bestFit="1" customWidth="1"/>
    <col min="13" max="13" width="12.5703125" style="3" bestFit="1" customWidth="1"/>
    <col min="14" max="14" width="13.42578125" customWidth="1"/>
    <col min="15" max="15" width="8.140625" customWidth="1"/>
    <col min="16" max="16" width="10.7109375" style="1" customWidth="1"/>
    <col min="17" max="17" width="16.28515625" style="2" customWidth="1"/>
    <col min="18" max="18" width="12.42578125" customWidth="1"/>
    <col min="19" max="19" width="11.42578125" style="1"/>
    <col min="20" max="20" width="17.85546875" style="1" bestFit="1" customWidth="1"/>
    <col min="21" max="21" width="4.85546875" customWidth="1"/>
    <col min="22" max="22" width="11.42578125" style="1"/>
    <col min="23" max="23" width="14.140625" style="1" customWidth="1"/>
    <col min="24" max="24" width="11.42578125" style="1"/>
    <col min="25" max="25" width="14.85546875" style="1" bestFit="1" customWidth="1"/>
    <col min="26" max="26" width="14.140625" style="2" bestFit="1" customWidth="1"/>
    <col min="27" max="27" width="12.5703125" style="3" bestFit="1" customWidth="1"/>
    <col min="28" max="28" width="13.42578125" customWidth="1"/>
  </cols>
  <sheetData>
    <row r="1" spans="1:28" ht="24" customHeight="1" thickBot="1" x14ac:dyDescent="0.4">
      <c r="C1" s="174" t="s">
        <v>20</v>
      </c>
      <c r="D1" s="174"/>
      <c r="E1" s="174"/>
      <c r="F1" s="174"/>
      <c r="G1" s="174"/>
      <c r="H1" s="174"/>
      <c r="I1" s="174"/>
      <c r="J1" s="174"/>
      <c r="Q1" s="174" t="s">
        <v>20</v>
      </c>
      <c r="R1" s="174"/>
      <c r="S1" s="174"/>
      <c r="T1" s="174"/>
      <c r="U1" s="174"/>
      <c r="V1" s="174"/>
      <c r="W1" s="174"/>
      <c r="X1" s="174"/>
    </row>
    <row r="2" spans="1:28" ht="19.5" customHeight="1" thickBot="1" x14ac:dyDescent="0.3">
      <c r="C2" s="4" t="s">
        <v>0</v>
      </c>
      <c r="E2" s="5"/>
      <c r="F2" s="5"/>
      <c r="Q2" s="4" t="s">
        <v>0</v>
      </c>
      <c r="S2" s="5"/>
      <c r="T2" s="5"/>
    </row>
    <row r="3" spans="1:28" ht="32.25" customHeight="1" thickTop="1" thickBot="1" x14ac:dyDescent="0.35">
      <c r="A3" s="6" t="s">
        <v>1</v>
      </c>
      <c r="B3" s="7"/>
      <c r="C3" s="8"/>
      <c r="D3" s="9"/>
      <c r="E3" s="175" t="s">
        <v>2</v>
      </c>
      <c r="F3" s="176"/>
      <c r="I3" s="177" t="s">
        <v>3</v>
      </c>
      <c r="J3" s="178"/>
      <c r="K3" s="179"/>
      <c r="L3" s="10" t="s">
        <v>4</v>
      </c>
      <c r="O3" s="6" t="s">
        <v>1</v>
      </c>
      <c r="P3" s="7"/>
      <c r="Q3" s="8"/>
      <c r="R3" s="9"/>
      <c r="S3" s="175" t="s">
        <v>2</v>
      </c>
      <c r="T3" s="176"/>
      <c r="W3" s="177" t="s">
        <v>3</v>
      </c>
      <c r="X3" s="178"/>
      <c r="Y3" s="179"/>
      <c r="Z3" s="10" t="s">
        <v>4</v>
      </c>
    </row>
    <row r="4" spans="1:28" ht="15.75" thickTop="1" x14ac:dyDescent="0.25">
      <c r="B4" s="11">
        <v>42370</v>
      </c>
      <c r="C4" s="151">
        <v>0</v>
      </c>
      <c r="D4" s="152"/>
      <c r="E4" s="153">
        <v>42370</v>
      </c>
      <c r="F4" s="154">
        <v>0</v>
      </c>
      <c r="G4" s="155"/>
      <c r="H4" s="156">
        <v>42370</v>
      </c>
      <c r="I4" s="157">
        <v>0</v>
      </c>
      <c r="J4" s="16"/>
      <c r="K4" s="17"/>
      <c r="L4" s="158">
        <v>0</v>
      </c>
      <c r="M4" s="33"/>
      <c r="N4" s="14"/>
      <c r="P4" s="11">
        <v>42370</v>
      </c>
      <c r="Q4" s="151">
        <v>0</v>
      </c>
      <c r="R4" s="152"/>
      <c r="S4" s="153">
        <v>42370</v>
      </c>
      <c r="T4" s="154">
        <v>0</v>
      </c>
      <c r="U4" s="155"/>
      <c r="V4" s="156">
        <v>42370</v>
      </c>
      <c r="W4" s="157">
        <v>0</v>
      </c>
      <c r="X4" s="16"/>
      <c r="Y4" s="17"/>
      <c r="Z4" s="158">
        <v>0</v>
      </c>
      <c r="AA4" s="33"/>
      <c r="AB4" s="14"/>
    </row>
    <row r="5" spans="1:28" x14ac:dyDescent="0.25">
      <c r="B5" s="11">
        <v>42371</v>
      </c>
      <c r="C5" s="12">
        <v>0</v>
      </c>
      <c r="D5" s="19"/>
      <c r="E5" s="20">
        <v>42371</v>
      </c>
      <c r="F5" s="13">
        <v>0</v>
      </c>
      <c r="G5" s="21"/>
      <c r="H5" s="22">
        <v>42371</v>
      </c>
      <c r="I5" s="15">
        <v>0</v>
      </c>
      <c r="J5" s="23" t="s">
        <v>5</v>
      </c>
      <c r="K5" s="24">
        <v>0</v>
      </c>
      <c r="L5" s="18">
        <v>0</v>
      </c>
      <c r="M5" s="33"/>
      <c r="N5" s="14"/>
      <c r="P5" s="11">
        <v>42371</v>
      </c>
      <c r="Q5" s="12">
        <v>0</v>
      </c>
      <c r="R5" s="19"/>
      <c r="S5" s="20">
        <v>42371</v>
      </c>
      <c r="T5" s="13">
        <v>0</v>
      </c>
      <c r="U5" s="21"/>
      <c r="V5" s="22">
        <v>42371</v>
      </c>
      <c r="W5" s="15">
        <v>0</v>
      </c>
      <c r="X5" s="23" t="s">
        <v>5</v>
      </c>
      <c r="Y5" s="24">
        <v>0</v>
      </c>
      <c r="Z5" s="18">
        <v>0</v>
      </c>
      <c r="AA5" s="33"/>
      <c r="AB5" s="14"/>
    </row>
    <row r="6" spans="1:28" x14ac:dyDescent="0.25">
      <c r="B6" s="11">
        <v>42372</v>
      </c>
      <c r="C6" s="12">
        <v>0</v>
      </c>
      <c r="D6" s="19"/>
      <c r="E6" s="20">
        <v>42372</v>
      </c>
      <c r="F6" s="13">
        <v>87352</v>
      </c>
      <c r="G6" s="14"/>
      <c r="H6" s="22">
        <v>42372</v>
      </c>
      <c r="I6" s="15">
        <v>350</v>
      </c>
      <c r="J6" s="25" t="s">
        <v>6</v>
      </c>
      <c r="K6" s="24">
        <f>2500+2500</f>
        <v>5000</v>
      </c>
      <c r="L6" s="18">
        <v>87002</v>
      </c>
      <c r="M6" s="33"/>
      <c r="N6" s="14"/>
      <c r="P6" s="11">
        <v>42372</v>
      </c>
      <c r="Q6" s="12">
        <v>0</v>
      </c>
      <c r="R6" s="19"/>
      <c r="S6" s="20">
        <v>42372</v>
      </c>
      <c r="T6" s="13">
        <v>87352</v>
      </c>
      <c r="U6" s="14"/>
      <c r="V6" s="22">
        <v>42372</v>
      </c>
      <c r="W6" s="15">
        <v>350</v>
      </c>
      <c r="X6" s="25" t="s">
        <v>6</v>
      </c>
      <c r="Y6" s="24">
        <f>2500</f>
        <v>2500</v>
      </c>
      <c r="Z6" s="18">
        <v>87002</v>
      </c>
      <c r="AA6" s="33"/>
      <c r="AB6" s="14"/>
    </row>
    <row r="7" spans="1:28" x14ac:dyDescent="0.25">
      <c r="B7" s="11">
        <v>42373</v>
      </c>
      <c r="C7" s="12">
        <v>9343</v>
      </c>
      <c r="D7" s="26" t="s">
        <v>54</v>
      </c>
      <c r="E7" s="20">
        <v>42373</v>
      </c>
      <c r="F7" s="13">
        <v>224523</v>
      </c>
      <c r="G7" s="14"/>
      <c r="H7" s="22">
        <v>42373</v>
      </c>
      <c r="I7" s="15">
        <v>0</v>
      </c>
      <c r="J7" s="23" t="s">
        <v>7</v>
      </c>
      <c r="K7" s="24">
        <f>7387.5+7387.5+7387.5</f>
        <v>22162.5</v>
      </c>
      <c r="L7" s="18">
        <v>215179.5</v>
      </c>
      <c r="M7" s="33"/>
      <c r="N7" s="14"/>
      <c r="P7" s="11">
        <v>42373</v>
      </c>
      <c r="Q7" s="12">
        <v>9343</v>
      </c>
      <c r="R7" s="26" t="s">
        <v>54</v>
      </c>
      <c r="S7" s="20">
        <v>42373</v>
      </c>
      <c r="T7" s="13">
        <v>224523</v>
      </c>
      <c r="U7" s="14"/>
      <c r="V7" s="22">
        <v>42373</v>
      </c>
      <c r="W7" s="15">
        <v>0</v>
      </c>
      <c r="X7" s="23" t="s">
        <v>7</v>
      </c>
      <c r="Y7" s="24">
        <f>7387.5+7387.5+7387.5</f>
        <v>22162.5</v>
      </c>
      <c r="Z7" s="18">
        <v>215179.5</v>
      </c>
      <c r="AA7" s="33"/>
      <c r="AB7" s="14"/>
    </row>
    <row r="8" spans="1:28" x14ac:dyDescent="0.25">
      <c r="B8" s="11">
        <v>42374</v>
      </c>
      <c r="C8" s="12">
        <v>0</v>
      </c>
      <c r="D8" s="26"/>
      <c r="E8" s="20">
        <v>42374</v>
      </c>
      <c r="F8" s="13">
        <v>94901</v>
      </c>
      <c r="G8" s="14"/>
      <c r="H8" s="22">
        <v>42374</v>
      </c>
      <c r="I8" s="15">
        <v>0</v>
      </c>
      <c r="J8" s="23" t="s">
        <v>50</v>
      </c>
      <c r="K8" s="13">
        <v>9001.2000000000007</v>
      </c>
      <c r="L8" s="18">
        <v>94901</v>
      </c>
      <c r="M8" s="33"/>
      <c r="N8" s="14"/>
      <c r="P8" s="11">
        <v>42374</v>
      </c>
      <c r="Q8" s="12">
        <v>0</v>
      </c>
      <c r="R8" s="26"/>
      <c r="S8" s="20">
        <v>42374</v>
      </c>
      <c r="T8" s="13">
        <v>94901</v>
      </c>
      <c r="U8" s="14"/>
      <c r="V8" s="22">
        <v>42374</v>
      </c>
      <c r="W8" s="15">
        <v>0</v>
      </c>
      <c r="X8" s="23" t="s">
        <v>50</v>
      </c>
      <c r="Y8" s="13">
        <v>9001.2000000000007</v>
      </c>
      <c r="Z8" s="18">
        <v>94901</v>
      </c>
      <c r="AA8" s="33"/>
      <c r="AB8" s="14"/>
    </row>
    <row r="9" spans="1:28" x14ac:dyDescent="0.25">
      <c r="B9" s="11">
        <v>42375</v>
      </c>
      <c r="C9" s="12">
        <v>186</v>
      </c>
      <c r="D9" s="26" t="s">
        <v>55</v>
      </c>
      <c r="E9" s="20">
        <v>42375</v>
      </c>
      <c r="F9" s="13">
        <v>62098.5</v>
      </c>
      <c r="G9" s="14"/>
      <c r="H9" s="22">
        <v>42375</v>
      </c>
      <c r="I9" s="15">
        <v>348</v>
      </c>
      <c r="J9" s="23" t="s">
        <v>51</v>
      </c>
      <c r="K9" s="13">
        <v>7839.29</v>
      </c>
      <c r="L9" s="18">
        <v>60764.5</v>
      </c>
      <c r="M9" s="33"/>
      <c r="N9" s="14"/>
      <c r="P9" s="11">
        <v>42375</v>
      </c>
      <c r="Q9" s="12">
        <v>186</v>
      </c>
      <c r="R9" s="26" t="s">
        <v>55</v>
      </c>
      <c r="S9" s="20">
        <v>42375</v>
      </c>
      <c r="T9" s="13">
        <v>62098.5</v>
      </c>
      <c r="U9" s="14"/>
      <c r="V9" s="22">
        <v>42375</v>
      </c>
      <c r="W9" s="15">
        <v>348</v>
      </c>
      <c r="X9" s="23" t="s">
        <v>51</v>
      </c>
      <c r="Y9" s="13">
        <v>7839.29</v>
      </c>
      <c r="Z9" s="18">
        <v>60764.5</v>
      </c>
      <c r="AA9" s="33"/>
      <c r="AB9" s="14"/>
    </row>
    <row r="10" spans="1:28" x14ac:dyDescent="0.25">
      <c r="A10" s="27"/>
      <c r="B10" s="11">
        <v>42376</v>
      </c>
      <c r="C10" s="12">
        <v>0</v>
      </c>
      <c r="D10" s="26"/>
      <c r="E10" s="20">
        <v>42376</v>
      </c>
      <c r="F10" s="13">
        <v>53608.5</v>
      </c>
      <c r="G10" s="14"/>
      <c r="H10" s="22">
        <v>42376</v>
      </c>
      <c r="I10" s="15">
        <v>0</v>
      </c>
      <c r="J10" s="23" t="s">
        <v>52</v>
      </c>
      <c r="K10" s="13">
        <v>8039.28</v>
      </c>
      <c r="L10" s="18">
        <v>53608.5</v>
      </c>
      <c r="M10" s="33"/>
      <c r="N10" s="14"/>
      <c r="O10" s="27"/>
      <c r="P10" s="11">
        <v>42376</v>
      </c>
      <c r="Q10" s="12">
        <v>0</v>
      </c>
      <c r="R10" s="26"/>
      <c r="S10" s="20">
        <v>42376</v>
      </c>
      <c r="T10" s="13">
        <v>53608.5</v>
      </c>
      <c r="U10" s="14"/>
      <c r="V10" s="22">
        <v>42376</v>
      </c>
      <c r="W10" s="15">
        <v>0</v>
      </c>
      <c r="X10" s="23" t="s">
        <v>52</v>
      </c>
      <c r="Y10" s="13">
        <v>0</v>
      </c>
      <c r="Z10" s="18">
        <v>53608.5</v>
      </c>
      <c r="AA10" s="33"/>
      <c r="AB10" s="14"/>
    </row>
    <row r="11" spans="1:28" x14ac:dyDescent="0.25">
      <c r="B11" s="11">
        <v>42377</v>
      </c>
      <c r="C11" s="12">
        <v>1393</v>
      </c>
      <c r="D11" s="26" t="s">
        <v>56</v>
      </c>
      <c r="E11" s="20">
        <v>42377</v>
      </c>
      <c r="F11" s="13">
        <v>147782</v>
      </c>
      <c r="G11" s="14"/>
      <c r="H11" s="22">
        <v>42377</v>
      </c>
      <c r="I11" s="15">
        <v>50</v>
      </c>
      <c r="J11" s="23" t="s">
        <v>53</v>
      </c>
      <c r="K11" s="13">
        <v>7789.29</v>
      </c>
      <c r="L11" s="18">
        <v>146339</v>
      </c>
      <c r="M11" s="33"/>
      <c r="N11" s="14"/>
      <c r="P11" s="11">
        <v>42377</v>
      </c>
      <c r="Q11" s="12">
        <v>1393</v>
      </c>
      <c r="R11" s="26" t="s">
        <v>56</v>
      </c>
      <c r="S11" s="20">
        <v>42377</v>
      </c>
      <c r="T11" s="13">
        <v>147782</v>
      </c>
      <c r="U11" s="14"/>
      <c r="V11" s="22">
        <v>42377</v>
      </c>
      <c r="W11" s="15">
        <v>50</v>
      </c>
      <c r="X11" s="23" t="s">
        <v>53</v>
      </c>
      <c r="Y11" s="13">
        <v>0</v>
      </c>
      <c r="Z11" s="18">
        <v>146339</v>
      </c>
      <c r="AA11" s="33"/>
      <c r="AB11" s="14"/>
    </row>
    <row r="12" spans="1:28" x14ac:dyDescent="0.25">
      <c r="A12" s="28"/>
      <c r="B12" s="11">
        <v>42378</v>
      </c>
      <c r="C12" s="12">
        <v>1709</v>
      </c>
      <c r="D12" s="19" t="s">
        <v>56</v>
      </c>
      <c r="E12" s="20">
        <v>42378</v>
      </c>
      <c r="F12" s="13">
        <v>49303.5</v>
      </c>
      <c r="G12" s="14"/>
      <c r="H12" s="22">
        <v>42378</v>
      </c>
      <c r="I12" s="15">
        <v>0</v>
      </c>
      <c r="J12" s="23"/>
      <c r="K12" s="13">
        <v>0</v>
      </c>
      <c r="L12" s="18">
        <v>47594.5</v>
      </c>
      <c r="M12" s="33"/>
      <c r="N12" s="14"/>
      <c r="O12" s="28"/>
      <c r="P12" s="11">
        <v>42378</v>
      </c>
      <c r="Q12" s="12">
        <v>1709</v>
      </c>
      <c r="R12" s="19" t="s">
        <v>56</v>
      </c>
      <c r="S12" s="20">
        <v>42378</v>
      </c>
      <c r="T12" s="13">
        <v>49303.5</v>
      </c>
      <c r="U12" s="14"/>
      <c r="V12" s="22">
        <v>42378</v>
      </c>
      <c r="W12" s="15">
        <v>0</v>
      </c>
      <c r="X12" s="23"/>
      <c r="Y12" s="13">
        <v>0</v>
      </c>
      <c r="Z12" s="18">
        <v>47594.5</v>
      </c>
      <c r="AA12" s="33"/>
      <c r="AB12" s="14"/>
    </row>
    <row r="13" spans="1:28" x14ac:dyDescent="0.25">
      <c r="A13" s="28"/>
      <c r="B13" s="11">
        <v>42379</v>
      </c>
      <c r="C13" s="12">
        <v>269</v>
      </c>
      <c r="D13" s="29" t="s">
        <v>57</v>
      </c>
      <c r="E13" s="20">
        <v>42379</v>
      </c>
      <c r="F13" s="13">
        <v>84910</v>
      </c>
      <c r="G13" s="14"/>
      <c r="H13" s="22">
        <v>42379</v>
      </c>
      <c r="I13" s="15">
        <v>100</v>
      </c>
      <c r="J13" s="30" t="s">
        <v>8</v>
      </c>
      <c r="K13" s="13">
        <v>800</v>
      </c>
      <c r="L13" s="18">
        <v>84541</v>
      </c>
      <c r="M13" s="33"/>
      <c r="N13" s="14"/>
      <c r="O13" s="28"/>
      <c r="P13" s="11">
        <v>42379</v>
      </c>
      <c r="Q13" s="12">
        <v>269</v>
      </c>
      <c r="R13" s="29" t="s">
        <v>57</v>
      </c>
      <c r="S13" s="20">
        <v>42379</v>
      </c>
      <c r="T13" s="13">
        <v>84910</v>
      </c>
      <c r="U13" s="14"/>
      <c r="V13" s="22">
        <v>42379</v>
      </c>
      <c r="W13" s="15">
        <v>100</v>
      </c>
      <c r="X13" s="30" t="s">
        <v>8</v>
      </c>
      <c r="Y13" s="13">
        <v>800</v>
      </c>
      <c r="Z13" s="18">
        <v>84541</v>
      </c>
      <c r="AA13" s="33"/>
      <c r="AB13" s="14"/>
    </row>
    <row r="14" spans="1:28" x14ac:dyDescent="0.25">
      <c r="B14" s="11">
        <v>42380</v>
      </c>
      <c r="C14" s="12">
        <v>0</v>
      </c>
      <c r="D14" s="19"/>
      <c r="E14" s="20">
        <v>42380</v>
      </c>
      <c r="F14" s="13">
        <v>162317</v>
      </c>
      <c r="G14" s="14"/>
      <c r="H14" s="22">
        <v>42380</v>
      </c>
      <c r="I14" s="15">
        <v>0</v>
      </c>
      <c r="J14" s="31">
        <v>42375</v>
      </c>
      <c r="K14" s="13">
        <v>0</v>
      </c>
      <c r="L14" s="18">
        <v>162317</v>
      </c>
      <c r="M14" s="33"/>
      <c r="N14" s="14"/>
      <c r="P14" s="11">
        <v>42380</v>
      </c>
      <c r="Q14" s="12">
        <v>0</v>
      </c>
      <c r="R14" s="19"/>
      <c r="S14" s="20">
        <v>42380</v>
      </c>
      <c r="T14" s="13">
        <v>162317</v>
      </c>
      <c r="U14" s="14"/>
      <c r="V14" s="22">
        <v>42380</v>
      </c>
      <c r="W14" s="15">
        <v>0</v>
      </c>
      <c r="X14" s="31">
        <v>42375</v>
      </c>
      <c r="Y14" s="13">
        <v>0</v>
      </c>
      <c r="Z14" s="18">
        <v>162317</v>
      </c>
      <c r="AA14" s="33"/>
      <c r="AB14" s="14"/>
    </row>
    <row r="15" spans="1:28" x14ac:dyDescent="0.25">
      <c r="A15" s="28"/>
      <c r="B15" s="11">
        <v>42381</v>
      </c>
      <c r="C15" s="12">
        <v>6779</v>
      </c>
      <c r="D15" s="19" t="s">
        <v>58</v>
      </c>
      <c r="E15" s="20">
        <v>42381</v>
      </c>
      <c r="F15" s="13">
        <v>45144.5</v>
      </c>
      <c r="G15" s="14"/>
      <c r="H15" s="22">
        <v>42381</v>
      </c>
      <c r="I15" s="15">
        <v>0</v>
      </c>
      <c r="J15" s="32" t="s">
        <v>9</v>
      </c>
      <c r="K15" s="13">
        <v>0</v>
      </c>
      <c r="L15" s="18">
        <f>25800+6589.5+5976</f>
        <v>38365.5</v>
      </c>
      <c r="M15" s="81"/>
      <c r="N15" s="82"/>
      <c r="O15" s="28"/>
      <c r="P15" s="11">
        <v>42381</v>
      </c>
      <c r="Q15" s="12">
        <v>6779</v>
      </c>
      <c r="R15" s="19" t="s">
        <v>58</v>
      </c>
      <c r="S15" s="20">
        <v>42381</v>
      </c>
      <c r="T15" s="13">
        <v>45144.5</v>
      </c>
      <c r="U15" s="14"/>
      <c r="V15" s="22">
        <v>42381</v>
      </c>
      <c r="W15" s="15">
        <v>0</v>
      </c>
      <c r="X15" s="32" t="s">
        <v>9</v>
      </c>
      <c r="Y15" s="13">
        <v>0</v>
      </c>
      <c r="Z15" s="18">
        <f>25800+6589.5+5976</f>
        <v>38365.5</v>
      </c>
      <c r="AA15" s="159">
        <v>5976</v>
      </c>
      <c r="AB15" s="82" t="s">
        <v>59</v>
      </c>
    </row>
    <row r="16" spans="1:28" x14ac:dyDescent="0.25">
      <c r="A16" s="28"/>
      <c r="B16" s="11">
        <v>42382</v>
      </c>
      <c r="C16" s="12">
        <v>2664</v>
      </c>
      <c r="D16" s="19" t="s">
        <v>49</v>
      </c>
      <c r="E16" s="20">
        <v>42382</v>
      </c>
      <c r="F16" s="13">
        <v>85645</v>
      </c>
      <c r="G16" s="14"/>
      <c r="H16" s="22">
        <v>42382</v>
      </c>
      <c r="I16" s="15">
        <v>0</v>
      </c>
      <c r="J16" s="34"/>
      <c r="K16" s="13">
        <v>0</v>
      </c>
      <c r="L16" s="18">
        <v>84417</v>
      </c>
      <c r="M16" s="33"/>
      <c r="N16" s="14"/>
      <c r="O16" s="28"/>
      <c r="P16" s="11">
        <v>42382</v>
      </c>
      <c r="Q16" s="12">
        <v>2664</v>
      </c>
      <c r="R16" s="19" t="s">
        <v>49</v>
      </c>
      <c r="S16" s="20">
        <v>42382</v>
      </c>
      <c r="T16" s="13">
        <v>85645</v>
      </c>
      <c r="U16" s="14"/>
      <c r="V16" s="22">
        <v>42382</v>
      </c>
      <c r="W16" s="15">
        <v>0</v>
      </c>
      <c r="X16" s="34"/>
      <c r="Y16" s="13">
        <v>0</v>
      </c>
      <c r="Z16" s="18">
        <v>84417</v>
      </c>
      <c r="AA16" s="33"/>
      <c r="AB16" s="14"/>
    </row>
    <row r="17" spans="1:28" x14ac:dyDescent="0.25">
      <c r="A17" s="28"/>
      <c r="B17" s="11">
        <v>42383</v>
      </c>
      <c r="C17" s="12">
        <v>0</v>
      </c>
      <c r="D17" s="19"/>
      <c r="E17" s="20">
        <v>42383</v>
      </c>
      <c r="F17" s="13">
        <v>119138</v>
      </c>
      <c r="G17" s="14"/>
      <c r="H17" s="22">
        <v>42383</v>
      </c>
      <c r="I17" s="15">
        <v>0</v>
      </c>
      <c r="J17" s="35" t="s">
        <v>10</v>
      </c>
      <c r="K17" s="13">
        <v>0</v>
      </c>
      <c r="L17" s="18">
        <f>40000+59138</f>
        <v>99138</v>
      </c>
      <c r="M17" s="33"/>
      <c r="N17" s="14"/>
      <c r="O17" s="28"/>
      <c r="P17" s="11">
        <v>42383</v>
      </c>
      <c r="Q17" s="12">
        <v>0</v>
      </c>
      <c r="R17" s="19"/>
      <c r="S17" s="20">
        <v>42383</v>
      </c>
      <c r="T17" s="13">
        <v>119138</v>
      </c>
      <c r="U17" s="14"/>
      <c r="V17" s="22">
        <v>42383</v>
      </c>
      <c r="W17" s="15">
        <v>0</v>
      </c>
      <c r="X17" s="35" t="s">
        <v>10</v>
      </c>
      <c r="Y17" s="13">
        <v>0</v>
      </c>
      <c r="Z17" s="18">
        <f>40000+59138</f>
        <v>99138</v>
      </c>
      <c r="AA17" s="33"/>
      <c r="AB17" s="14"/>
    </row>
    <row r="18" spans="1:28" x14ac:dyDescent="0.25">
      <c r="B18" s="11">
        <v>42384</v>
      </c>
      <c r="C18" s="12">
        <v>0</v>
      </c>
      <c r="D18" s="19"/>
      <c r="E18" s="20">
        <v>42384</v>
      </c>
      <c r="F18" s="13">
        <v>140894.5</v>
      </c>
      <c r="G18" s="14"/>
      <c r="H18" s="22">
        <v>42384</v>
      </c>
      <c r="I18" s="15">
        <v>0</v>
      </c>
      <c r="J18" s="36"/>
      <c r="K18" s="24">
        <v>0</v>
      </c>
      <c r="L18" s="18">
        <f>68120+60000+45000+7901.5</f>
        <v>181021.5</v>
      </c>
      <c r="M18" s="81"/>
      <c r="N18" s="14"/>
      <c r="P18" s="11">
        <v>42384</v>
      </c>
      <c r="Q18" s="12">
        <v>0</v>
      </c>
      <c r="R18" s="19"/>
      <c r="S18" s="20">
        <v>42384</v>
      </c>
      <c r="T18" s="13">
        <v>140894.5</v>
      </c>
      <c r="U18" s="14"/>
      <c r="V18" s="22">
        <v>42384</v>
      </c>
      <c r="W18" s="15">
        <v>0</v>
      </c>
      <c r="X18" s="36"/>
      <c r="Y18" s="24">
        <v>0</v>
      </c>
      <c r="Z18" s="18">
        <f>68120+60000+45000+7901.5</f>
        <v>181021.5</v>
      </c>
      <c r="AA18" s="159">
        <v>7901.5</v>
      </c>
      <c r="AB18" s="14"/>
    </row>
    <row r="19" spans="1:28" x14ac:dyDescent="0.25">
      <c r="A19" s="28"/>
      <c r="B19" s="11">
        <v>42385</v>
      </c>
      <c r="C19" s="12">
        <v>0</v>
      </c>
      <c r="D19" s="19"/>
      <c r="E19" s="20">
        <v>42385</v>
      </c>
      <c r="F19" s="13">
        <v>108066.5</v>
      </c>
      <c r="G19" s="14"/>
      <c r="H19" s="22">
        <v>42385</v>
      </c>
      <c r="I19" s="15">
        <v>0</v>
      </c>
      <c r="J19" s="37"/>
      <c r="K19" s="13">
        <v>0</v>
      </c>
      <c r="L19" s="18">
        <f>65530+42536</f>
        <v>108066</v>
      </c>
      <c r="M19" s="81"/>
      <c r="N19" s="14"/>
      <c r="O19" s="28"/>
      <c r="P19" s="11">
        <v>42385</v>
      </c>
      <c r="Q19" s="12">
        <v>0</v>
      </c>
      <c r="R19" s="19"/>
      <c r="S19" s="20">
        <v>42385</v>
      </c>
      <c r="T19" s="13">
        <v>108066.5</v>
      </c>
      <c r="U19" s="14"/>
      <c r="V19" s="22">
        <v>42385</v>
      </c>
      <c r="W19" s="15">
        <v>0</v>
      </c>
      <c r="X19" s="37"/>
      <c r="Y19" s="13">
        <v>0</v>
      </c>
      <c r="Z19" s="18">
        <f>65530+42536</f>
        <v>108066</v>
      </c>
      <c r="AA19" s="160">
        <v>65530</v>
      </c>
      <c r="AB19" s="14"/>
    </row>
    <row r="20" spans="1:28" ht="15.75" customHeight="1" x14ac:dyDescent="0.25">
      <c r="B20" s="11">
        <v>42386</v>
      </c>
      <c r="C20" s="12">
        <v>0</v>
      </c>
      <c r="D20" s="19"/>
      <c r="E20" s="20">
        <v>42386</v>
      </c>
      <c r="F20" s="13">
        <v>50329</v>
      </c>
      <c r="G20" s="14"/>
      <c r="H20" s="22">
        <v>42386</v>
      </c>
      <c r="I20" s="38">
        <v>100</v>
      </c>
      <c r="J20" s="180"/>
      <c r="K20" s="39">
        <v>0</v>
      </c>
      <c r="L20" s="18">
        <f>14142+36087</f>
        <v>50229</v>
      </c>
      <c r="M20" s="81"/>
      <c r="N20" s="14"/>
      <c r="P20" s="11">
        <v>42386</v>
      </c>
      <c r="Q20" s="12"/>
      <c r="R20" s="19"/>
      <c r="S20" s="20">
        <v>42386</v>
      </c>
      <c r="T20" s="13"/>
      <c r="U20" s="14"/>
      <c r="V20" s="22">
        <v>42386</v>
      </c>
      <c r="W20" s="38"/>
      <c r="X20" s="180"/>
      <c r="Y20" s="39">
        <v>0</v>
      </c>
      <c r="Z20" s="18"/>
      <c r="AA20" s="33"/>
      <c r="AB20" s="14"/>
    </row>
    <row r="21" spans="1:28" ht="18" customHeight="1" x14ac:dyDescent="0.25">
      <c r="B21" s="11">
        <v>42387</v>
      </c>
      <c r="C21" s="12">
        <v>0</v>
      </c>
      <c r="D21" s="40"/>
      <c r="E21" s="20">
        <v>42387</v>
      </c>
      <c r="F21" s="13">
        <v>156252.5</v>
      </c>
      <c r="G21" s="14"/>
      <c r="H21" s="22">
        <v>42387</v>
      </c>
      <c r="I21" s="38">
        <v>0</v>
      </c>
      <c r="J21" s="181"/>
      <c r="K21" s="24">
        <v>0</v>
      </c>
      <c r="L21" s="18">
        <f>59000+65000+32252.5</f>
        <v>156252.5</v>
      </c>
      <c r="M21" s="81"/>
      <c r="N21" s="14"/>
      <c r="P21" s="11">
        <v>42387</v>
      </c>
      <c r="Q21" s="12"/>
      <c r="R21" s="40"/>
      <c r="S21" s="20">
        <v>42387</v>
      </c>
      <c r="T21" s="13"/>
      <c r="U21" s="14"/>
      <c r="V21" s="22">
        <v>42387</v>
      </c>
      <c r="W21" s="38"/>
      <c r="X21" s="181"/>
      <c r="Y21" s="24">
        <v>0</v>
      </c>
      <c r="Z21" s="18"/>
      <c r="AA21" s="33"/>
      <c r="AB21" s="14"/>
    </row>
    <row r="22" spans="1:28" x14ac:dyDescent="0.25">
      <c r="B22" s="11">
        <v>42388</v>
      </c>
      <c r="C22" s="12">
        <v>0</v>
      </c>
      <c r="D22" s="40"/>
      <c r="E22" s="20">
        <v>42388</v>
      </c>
      <c r="F22" s="13">
        <v>58089.5</v>
      </c>
      <c r="G22" s="21"/>
      <c r="H22" s="22">
        <v>42388</v>
      </c>
      <c r="I22" s="15">
        <v>60</v>
      </c>
      <c r="J22" s="23"/>
      <c r="K22" s="24">
        <v>0</v>
      </c>
      <c r="L22" s="18">
        <f>29686+27240+1103</f>
        <v>58029</v>
      </c>
      <c r="M22" s="81"/>
      <c r="N22" s="14"/>
      <c r="P22" s="11">
        <v>42388</v>
      </c>
      <c r="Q22" s="12"/>
      <c r="R22" s="40"/>
      <c r="S22" s="20">
        <v>42388</v>
      </c>
      <c r="T22" s="13"/>
      <c r="U22" s="21"/>
      <c r="V22" s="22">
        <v>42388</v>
      </c>
      <c r="W22" s="15"/>
      <c r="X22" s="23"/>
      <c r="Y22" s="24">
        <v>0</v>
      </c>
      <c r="Z22" s="18"/>
      <c r="AA22" s="33"/>
      <c r="AB22" s="14"/>
    </row>
    <row r="23" spans="1:28" ht="19.5" customHeight="1" x14ac:dyDescent="0.25">
      <c r="A23" s="28"/>
      <c r="B23" s="11">
        <v>42389</v>
      </c>
      <c r="C23" s="12">
        <v>4440</v>
      </c>
      <c r="D23" s="40" t="s">
        <v>49</v>
      </c>
      <c r="E23" s="20">
        <v>42389</v>
      </c>
      <c r="F23" s="13">
        <v>124556</v>
      </c>
      <c r="G23" s="14"/>
      <c r="H23" s="22">
        <v>42389</v>
      </c>
      <c r="I23" s="15">
        <v>0</v>
      </c>
      <c r="J23" s="32"/>
      <c r="K23" s="13">
        <v>0</v>
      </c>
      <c r="L23" s="18">
        <f>107000+13116</f>
        <v>120116</v>
      </c>
      <c r="M23" s="33"/>
      <c r="O23" s="28"/>
      <c r="P23" s="11">
        <v>42389</v>
      </c>
      <c r="Q23" s="12"/>
      <c r="R23" s="40"/>
      <c r="S23" s="20">
        <v>42389</v>
      </c>
      <c r="T23" s="13"/>
      <c r="U23" s="14"/>
      <c r="V23" s="22">
        <v>42389</v>
      </c>
      <c r="W23" s="15"/>
      <c r="X23" s="32"/>
      <c r="Y23" s="13">
        <v>0</v>
      </c>
      <c r="Z23" s="18"/>
    </row>
    <row r="24" spans="1:28" ht="16.5" customHeight="1" x14ac:dyDescent="0.25">
      <c r="A24" s="28"/>
      <c r="B24" s="11">
        <v>42390</v>
      </c>
      <c r="C24" s="12">
        <v>0</v>
      </c>
      <c r="D24" s="40"/>
      <c r="E24" s="20">
        <v>42390</v>
      </c>
      <c r="F24" s="13">
        <v>133201</v>
      </c>
      <c r="G24" s="14"/>
      <c r="H24" s="22">
        <v>42390</v>
      </c>
      <c r="I24" s="15">
        <v>0</v>
      </c>
      <c r="J24" s="34"/>
      <c r="K24" s="24"/>
      <c r="L24" s="18">
        <v>133201</v>
      </c>
      <c r="O24" s="28"/>
      <c r="P24" s="11">
        <v>42390</v>
      </c>
      <c r="Q24" s="12"/>
      <c r="R24" s="40"/>
      <c r="S24" s="20">
        <v>42390</v>
      </c>
      <c r="T24" s="13"/>
      <c r="U24" s="14"/>
      <c r="V24" s="22">
        <v>42390</v>
      </c>
      <c r="W24" s="15"/>
      <c r="X24" s="34"/>
      <c r="Y24" s="24"/>
      <c r="Z24" s="18"/>
    </row>
    <row r="25" spans="1:28" x14ac:dyDescent="0.25">
      <c r="B25" s="11">
        <v>42391</v>
      </c>
      <c r="C25" s="12">
        <v>13258</v>
      </c>
      <c r="D25" s="19" t="s">
        <v>54</v>
      </c>
      <c r="E25" s="20">
        <v>42391</v>
      </c>
      <c r="F25" s="13">
        <v>166887</v>
      </c>
      <c r="G25" s="14"/>
      <c r="H25" s="22">
        <v>42391</v>
      </c>
      <c r="I25" s="15">
        <v>50</v>
      </c>
      <c r="J25" s="23"/>
      <c r="K25" s="24"/>
      <c r="L25" s="18">
        <v>153579</v>
      </c>
      <c r="P25" s="11">
        <v>42391</v>
      </c>
      <c r="Q25" s="12"/>
      <c r="R25" s="19"/>
      <c r="S25" s="20">
        <v>42391</v>
      </c>
      <c r="T25" s="13"/>
      <c r="U25" s="14"/>
      <c r="V25" s="22">
        <v>42391</v>
      </c>
      <c r="W25" s="15"/>
      <c r="X25" s="23"/>
      <c r="Y25" s="24"/>
      <c r="Z25" s="18"/>
    </row>
    <row r="26" spans="1:28" x14ac:dyDescent="0.25">
      <c r="B26" s="11">
        <v>42392</v>
      </c>
      <c r="C26" s="12">
        <v>0</v>
      </c>
      <c r="D26" s="19"/>
      <c r="E26" s="20">
        <v>42392</v>
      </c>
      <c r="F26" s="13">
        <v>67048.5</v>
      </c>
      <c r="G26" s="14"/>
      <c r="H26" s="22">
        <v>42392</v>
      </c>
      <c r="I26" s="15">
        <v>60</v>
      </c>
      <c r="J26" s="23"/>
      <c r="K26" s="24"/>
      <c r="L26" s="163">
        <v>66988.5</v>
      </c>
      <c r="P26" s="11">
        <v>42392</v>
      </c>
      <c r="Q26" s="12"/>
      <c r="R26" s="19"/>
      <c r="S26" s="20">
        <v>42392</v>
      </c>
      <c r="T26" s="13"/>
      <c r="U26" s="14"/>
      <c r="V26" s="22">
        <v>42392</v>
      </c>
      <c r="W26" s="15"/>
      <c r="X26" s="23"/>
      <c r="Y26" s="24"/>
      <c r="Z26" s="18"/>
    </row>
    <row r="27" spans="1:28" x14ac:dyDescent="0.25">
      <c r="B27" s="11">
        <v>42393</v>
      </c>
      <c r="C27" s="12">
        <v>2388</v>
      </c>
      <c r="D27" s="19" t="s">
        <v>54</v>
      </c>
      <c r="E27" s="20">
        <v>42393</v>
      </c>
      <c r="F27" s="13">
        <v>97458</v>
      </c>
      <c r="G27" s="14"/>
      <c r="H27" s="22">
        <v>42393</v>
      </c>
      <c r="I27" s="15">
        <v>100</v>
      </c>
      <c r="J27" s="23"/>
      <c r="K27" s="24"/>
      <c r="L27" s="163">
        <f>65000+29970</f>
        <v>94970</v>
      </c>
      <c r="P27" s="11">
        <v>42393</v>
      </c>
      <c r="Q27" s="12"/>
      <c r="R27" s="19"/>
      <c r="S27" s="20">
        <v>42393</v>
      </c>
      <c r="T27" s="13"/>
      <c r="U27" s="14"/>
      <c r="V27" s="22">
        <v>42393</v>
      </c>
      <c r="W27" s="15"/>
      <c r="X27" s="23"/>
      <c r="Y27" s="24"/>
      <c r="Z27" s="18"/>
    </row>
    <row r="28" spans="1:28" x14ac:dyDescent="0.25">
      <c r="B28" s="11">
        <v>42394</v>
      </c>
      <c r="C28" s="12">
        <v>484</v>
      </c>
      <c r="D28" s="19" t="s">
        <v>68</v>
      </c>
      <c r="E28" s="20">
        <v>42394</v>
      </c>
      <c r="F28" s="13">
        <v>187544</v>
      </c>
      <c r="G28" s="14"/>
      <c r="H28" s="22">
        <v>42394</v>
      </c>
      <c r="I28" s="15">
        <v>0</v>
      </c>
      <c r="J28" s="23"/>
      <c r="K28" s="24"/>
      <c r="L28" s="18">
        <f>956+16200+45000+3629+5446+84363+30956.5</f>
        <v>186550.5</v>
      </c>
      <c r="M28" s="160">
        <f>45000+30956.5</f>
        <v>75956.5</v>
      </c>
      <c r="P28" s="11">
        <v>42394</v>
      </c>
      <c r="Q28" s="12"/>
      <c r="R28" s="19"/>
      <c r="S28" s="20">
        <v>42394</v>
      </c>
      <c r="T28" s="13"/>
      <c r="U28" s="14"/>
      <c r="V28" s="22">
        <v>42394</v>
      </c>
      <c r="W28" s="15"/>
      <c r="X28" s="23"/>
      <c r="Y28" s="24"/>
      <c r="Z28" s="18"/>
    </row>
    <row r="29" spans="1:28" ht="19.5" customHeight="1" x14ac:dyDescent="0.25">
      <c r="B29" s="11">
        <v>42395</v>
      </c>
      <c r="C29" s="12">
        <v>0</v>
      </c>
      <c r="D29" s="19"/>
      <c r="E29" s="20">
        <v>42395</v>
      </c>
      <c r="F29" s="13">
        <v>49145</v>
      </c>
      <c r="G29" s="14"/>
      <c r="H29" s="22">
        <v>42395</v>
      </c>
      <c r="I29" s="15">
        <v>0</v>
      </c>
      <c r="J29" s="23"/>
      <c r="K29" s="24"/>
      <c r="L29" s="163">
        <v>49145</v>
      </c>
      <c r="P29" s="11">
        <v>42395</v>
      </c>
      <c r="Q29" s="12"/>
      <c r="R29" s="19"/>
      <c r="S29" s="20">
        <v>42395</v>
      </c>
      <c r="T29" s="13"/>
      <c r="U29" s="14"/>
      <c r="V29" s="22">
        <v>42395</v>
      </c>
      <c r="W29" s="15"/>
      <c r="X29" s="23"/>
      <c r="Y29" s="24"/>
      <c r="Z29" s="18"/>
    </row>
    <row r="30" spans="1:28" ht="16.5" customHeight="1" x14ac:dyDescent="0.25">
      <c r="B30" s="11">
        <v>42396</v>
      </c>
      <c r="C30" s="12"/>
      <c r="D30" s="19"/>
      <c r="E30" s="20">
        <v>42396</v>
      </c>
      <c r="F30" s="13"/>
      <c r="G30" s="14"/>
      <c r="H30" s="22">
        <v>42396</v>
      </c>
      <c r="I30" s="15"/>
      <c r="J30" s="23"/>
      <c r="K30" s="24"/>
      <c r="L30" s="18"/>
      <c r="P30" s="11">
        <v>42396</v>
      </c>
      <c r="Q30" s="12"/>
      <c r="R30" s="19"/>
      <c r="S30" s="20">
        <v>42396</v>
      </c>
      <c r="T30" s="13"/>
      <c r="U30" s="14"/>
      <c r="V30" s="22">
        <v>42396</v>
      </c>
      <c r="W30" s="15"/>
      <c r="X30" s="23"/>
      <c r="Y30" s="24"/>
      <c r="Z30" s="18"/>
    </row>
    <row r="31" spans="1:28" x14ac:dyDescent="0.25">
      <c r="B31" s="11">
        <v>42397</v>
      </c>
      <c r="C31" s="12"/>
      <c r="D31" s="19"/>
      <c r="E31" s="20">
        <v>42397</v>
      </c>
      <c r="F31" s="13"/>
      <c r="G31" s="14"/>
      <c r="H31" s="22">
        <v>42397</v>
      </c>
      <c r="I31" s="15"/>
      <c r="J31" s="23"/>
      <c r="K31" s="24"/>
      <c r="L31" s="18"/>
      <c r="P31" s="11">
        <v>42397</v>
      </c>
      <c r="Q31" s="12"/>
      <c r="R31" s="19"/>
      <c r="S31" s="20">
        <v>42397</v>
      </c>
      <c r="T31" s="13"/>
      <c r="U31" s="14"/>
      <c r="V31" s="22">
        <v>42397</v>
      </c>
      <c r="W31" s="15"/>
      <c r="X31" s="23"/>
      <c r="Y31" s="24"/>
      <c r="Z31" s="18"/>
    </row>
    <row r="32" spans="1:28" x14ac:dyDescent="0.25">
      <c r="B32" s="11">
        <v>42398</v>
      </c>
      <c r="C32" s="12"/>
      <c r="D32" s="42"/>
      <c r="E32" s="20">
        <v>42398</v>
      </c>
      <c r="F32" s="13"/>
      <c r="G32" s="14"/>
      <c r="H32" s="22">
        <v>42398</v>
      </c>
      <c r="I32" s="15"/>
      <c r="J32" s="23"/>
      <c r="K32" s="24"/>
      <c r="L32" s="18"/>
      <c r="P32" s="11">
        <v>42398</v>
      </c>
      <c r="Q32" s="12"/>
      <c r="R32" s="42"/>
      <c r="S32" s="20">
        <v>42398</v>
      </c>
      <c r="T32" s="13"/>
      <c r="U32" s="14"/>
      <c r="V32" s="22">
        <v>42398</v>
      </c>
      <c r="W32" s="15"/>
      <c r="X32" s="23"/>
      <c r="Y32" s="24"/>
      <c r="Z32" s="18"/>
    </row>
    <row r="33" spans="1:26" x14ac:dyDescent="0.25">
      <c r="B33" s="11">
        <v>42399</v>
      </c>
      <c r="C33" s="12"/>
      <c r="D33" s="19"/>
      <c r="E33" s="20">
        <v>42399</v>
      </c>
      <c r="F33" s="13"/>
      <c r="G33" s="14"/>
      <c r="H33" s="22">
        <v>42399</v>
      </c>
      <c r="I33" s="15"/>
      <c r="J33" s="23"/>
      <c r="K33" s="24"/>
      <c r="L33" s="18"/>
      <c r="P33" s="11">
        <v>42399</v>
      </c>
      <c r="Q33" s="12"/>
      <c r="R33" s="19"/>
      <c r="S33" s="20">
        <v>42399</v>
      </c>
      <c r="T33" s="13"/>
      <c r="U33" s="14"/>
      <c r="V33" s="22">
        <v>42399</v>
      </c>
      <c r="W33" s="15"/>
      <c r="X33" s="23"/>
      <c r="Y33" s="24"/>
      <c r="Z33" s="18"/>
    </row>
    <row r="34" spans="1:26" ht="15.75" thickBot="1" x14ac:dyDescent="0.3">
      <c r="A34" s="28"/>
      <c r="B34" s="11">
        <v>42400</v>
      </c>
      <c r="C34" s="12"/>
      <c r="D34" s="19"/>
      <c r="E34" s="20">
        <v>42400</v>
      </c>
      <c r="F34" s="13"/>
      <c r="G34" s="14"/>
      <c r="H34" s="22">
        <v>42400</v>
      </c>
      <c r="I34" s="15"/>
      <c r="J34" s="23"/>
      <c r="K34" s="24"/>
      <c r="L34" s="18"/>
      <c r="O34" s="28"/>
      <c r="P34" s="11">
        <v>42400</v>
      </c>
      <c r="Q34" s="12"/>
      <c r="R34" s="19"/>
      <c r="S34" s="20">
        <v>42400</v>
      </c>
      <c r="T34" s="13"/>
      <c r="U34" s="14"/>
      <c r="V34" s="22">
        <v>42400</v>
      </c>
      <c r="W34" s="15"/>
      <c r="X34" s="23"/>
      <c r="Y34" s="24"/>
      <c r="Z34" s="18"/>
    </row>
    <row r="35" spans="1:26" ht="15.75" thickBot="1" x14ac:dyDescent="0.3">
      <c r="A35" s="43"/>
      <c r="B35" s="44"/>
      <c r="C35" s="45">
        <v>0</v>
      </c>
      <c r="D35" s="46"/>
      <c r="E35" s="47"/>
      <c r="F35" s="24">
        <v>0</v>
      </c>
      <c r="H35" s="48"/>
      <c r="I35" s="49"/>
      <c r="J35" s="23"/>
      <c r="K35" s="24"/>
      <c r="L35" s="50">
        <v>0</v>
      </c>
      <c r="O35" s="43"/>
      <c r="P35" s="44"/>
      <c r="Q35" s="45">
        <v>0</v>
      </c>
      <c r="R35" s="46"/>
      <c r="S35" s="47"/>
      <c r="T35" s="24">
        <v>0</v>
      </c>
      <c r="V35" s="48"/>
      <c r="W35" s="49"/>
      <c r="X35" s="23"/>
      <c r="Y35" s="24"/>
      <c r="Z35" s="50">
        <v>0</v>
      </c>
    </row>
    <row r="36" spans="1:26" ht="15.75" thickBot="1" x14ac:dyDescent="0.3">
      <c r="A36" s="51"/>
      <c r="B36" s="52" t="s">
        <v>0</v>
      </c>
      <c r="C36" s="53">
        <v>0</v>
      </c>
      <c r="D36" s="46"/>
      <c r="E36" s="54"/>
      <c r="F36" s="55">
        <v>0</v>
      </c>
      <c r="H36" s="56"/>
      <c r="I36" s="57">
        <v>0</v>
      </c>
      <c r="J36" s="58"/>
      <c r="K36" s="55"/>
      <c r="L36" s="59">
        <v>0</v>
      </c>
      <c r="O36" s="51"/>
      <c r="P36" s="52" t="s">
        <v>0</v>
      </c>
      <c r="Q36" s="53">
        <v>0</v>
      </c>
      <c r="R36" s="46"/>
      <c r="S36" s="54"/>
      <c r="T36" s="55">
        <v>0</v>
      </c>
      <c r="V36" s="56"/>
      <c r="W36" s="57">
        <v>0</v>
      </c>
      <c r="X36" s="58"/>
      <c r="Y36" s="55"/>
      <c r="Z36" s="59">
        <v>0</v>
      </c>
    </row>
    <row r="37" spans="1:26" x14ac:dyDescent="0.25">
      <c r="B37" s="60" t="s">
        <v>11</v>
      </c>
      <c r="C37" s="61">
        <f>SUM(C4:C36)</f>
        <v>42913</v>
      </c>
      <c r="D37" s="46"/>
      <c r="E37" s="62" t="s">
        <v>11</v>
      </c>
      <c r="F37" s="63">
        <f>SUM(F4:F36)</f>
        <v>2556194.5</v>
      </c>
      <c r="H37" s="1" t="s">
        <v>11</v>
      </c>
      <c r="I37" s="64">
        <f>SUM(I4:I36)</f>
        <v>1218</v>
      </c>
      <c r="J37" s="64"/>
      <c r="K37" s="64">
        <f t="shared" ref="K37" si="0">SUM(K4:K36)</f>
        <v>60631.56</v>
      </c>
      <c r="L37" s="2">
        <f>SUM(L4:L36)</f>
        <v>2532315.5</v>
      </c>
      <c r="P37" s="60" t="s">
        <v>11</v>
      </c>
      <c r="Q37" s="61">
        <f>SUM(Q4:Q36)</f>
        <v>22343</v>
      </c>
      <c r="R37" s="46"/>
      <c r="S37" s="62" t="s">
        <v>11</v>
      </c>
      <c r="T37" s="63">
        <f>SUM(T4:T36)</f>
        <v>1465684</v>
      </c>
      <c r="V37" s="1" t="s">
        <v>11</v>
      </c>
      <c r="W37" s="64">
        <f>SUM(W4:W36)</f>
        <v>848</v>
      </c>
      <c r="X37" s="64"/>
      <c r="Y37" s="64">
        <f t="shared" ref="Y37" si="1">SUM(Y4:Y36)</f>
        <v>42302.99</v>
      </c>
      <c r="Z37" s="2">
        <f>SUM(Z4:Z36)</f>
        <v>1463255</v>
      </c>
    </row>
    <row r="38" spans="1:26" x14ac:dyDescent="0.25">
      <c r="A38" s="182"/>
      <c r="B38" s="182"/>
      <c r="C38" s="50"/>
      <c r="I38" s="64"/>
      <c r="K38" s="64"/>
      <c r="O38" s="182"/>
      <c r="P38" s="182"/>
      <c r="Q38" s="50"/>
      <c r="W38" s="64"/>
      <c r="Y38" s="64"/>
    </row>
    <row r="39" spans="1:26" ht="15.75" customHeight="1" x14ac:dyDescent="0.25">
      <c r="A39" s="65"/>
      <c r="B39" s="66"/>
      <c r="C39" s="50"/>
      <c r="D39" s="67"/>
      <c r="E39" s="66"/>
      <c r="F39" s="66"/>
      <c r="H39" s="166" t="s">
        <v>12</v>
      </c>
      <c r="I39" s="167"/>
      <c r="J39" s="168">
        <f>I37+K37</f>
        <v>61849.56</v>
      </c>
      <c r="K39" s="169"/>
      <c r="L39" s="68"/>
      <c r="O39" s="65"/>
      <c r="P39" s="66"/>
      <c r="Q39" s="50"/>
      <c r="R39" s="67"/>
      <c r="S39" s="66"/>
      <c r="T39" s="66"/>
      <c r="V39" s="166" t="s">
        <v>12</v>
      </c>
      <c r="W39" s="167"/>
      <c r="X39" s="168">
        <f>W37+Y37</f>
        <v>43150.99</v>
      </c>
      <c r="Y39" s="169"/>
      <c r="Z39" s="68"/>
    </row>
    <row r="40" spans="1:26" ht="15.75" customHeight="1" x14ac:dyDescent="0.25">
      <c r="A40" s="170"/>
      <c r="B40" s="170"/>
      <c r="C40" s="50"/>
      <c r="D40" s="171" t="s">
        <v>13</v>
      </c>
      <c r="E40" s="171"/>
      <c r="F40" s="69">
        <f>F37-J39-C37</f>
        <v>2451431.94</v>
      </c>
      <c r="I40" s="70"/>
      <c r="O40" s="170"/>
      <c r="P40" s="170"/>
      <c r="Q40" s="50"/>
      <c r="R40" s="171" t="s">
        <v>13</v>
      </c>
      <c r="S40" s="171"/>
      <c r="T40" s="69">
        <f>T37-X39-Q37</f>
        <v>1400190.01</v>
      </c>
      <c r="W40" s="70"/>
    </row>
    <row r="41" spans="1:26" x14ac:dyDescent="0.25">
      <c r="A41" s="67"/>
      <c r="B41" s="66"/>
      <c r="C41" s="50"/>
      <c r="D41" s="67"/>
      <c r="E41" s="66"/>
      <c r="F41" s="69">
        <v>0</v>
      </c>
      <c r="O41" s="67"/>
      <c r="P41" s="66"/>
      <c r="Q41" s="50"/>
      <c r="R41" s="67"/>
      <c r="S41" s="66"/>
      <c r="T41" s="69">
        <v>0</v>
      </c>
    </row>
    <row r="42" spans="1:26" ht="15.75" thickBot="1" x14ac:dyDescent="0.3">
      <c r="E42" s="71" t="s">
        <v>14</v>
      </c>
      <c r="F42" s="50">
        <v>0</v>
      </c>
      <c r="I42" s="72" t="s">
        <v>15</v>
      </c>
      <c r="J42" s="73"/>
      <c r="K42" s="74">
        <v>0</v>
      </c>
      <c r="S42" s="71" t="s">
        <v>14</v>
      </c>
      <c r="T42" s="50">
        <v>0</v>
      </c>
      <c r="W42" s="72" t="s">
        <v>15</v>
      </c>
      <c r="X42" s="73"/>
      <c r="Y42" s="74">
        <v>0</v>
      </c>
    </row>
    <row r="43" spans="1:26" ht="15.75" thickTop="1" x14ac:dyDescent="0.25">
      <c r="E43" s="1" t="s">
        <v>16</v>
      </c>
      <c r="F43" s="64">
        <f>SUM(F40:F42)</f>
        <v>2451431.94</v>
      </c>
      <c r="K43" s="64">
        <f>F45+K42</f>
        <v>2451431.94</v>
      </c>
      <c r="S43" s="1" t="s">
        <v>16</v>
      </c>
      <c r="T43" s="64">
        <f>SUM(T40:T42)</f>
        <v>1400190.01</v>
      </c>
      <c r="Y43" s="64">
        <f>T45+Y42</f>
        <v>1400190.01</v>
      </c>
    </row>
    <row r="44" spans="1:26" ht="15.75" thickBot="1" x14ac:dyDescent="0.3">
      <c r="D44" s="62" t="s">
        <v>17</v>
      </c>
      <c r="E44" s="62"/>
      <c r="F44" s="75">
        <v>0</v>
      </c>
      <c r="I44" s="1" t="s">
        <v>1</v>
      </c>
      <c r="J44" s="76"/>
      <c r="K44" s="77">
        <v>-212472.37</v>
      </c>
      <c r="R44" s="62" t="s">
        <v>17</v>
      </c>
      <c r="S44" s="62"/>
      <c r="T44" s="75">
        <v>0</v>
      </c>
      <c r="W44" s="1" t="s">
        <v>1</v>
      </c>
      <c r="X44" s="76"/>
      <c r="Y44" s="77">
        <v>-212472.37</v>
      </c>
    </row>
    <row r="45" spans="1:26" ht="20.25" thickTop="1" thickBot="1" x14ac:dyDescent="0.35">
      <c r="E45" s="60" t="s">
        <v>18</v>
      </c>
      <c r="F45" s="78">
        <f>F44+F43</f>
        <v>2451431.94</v>
      </c>
      <c r="I45" s="172" t="s">
        <v>19</v>
      </c>
      <c r="J45" s="173"/>
      <c r="K45" s="79">
        <f>K43+K44</f>
        <v>2238959.5699999998</v>
      </c>
      <c r="S45" s="60" t="s">
        <v>18</v>
      </c>
      <c r="T45" s="78">
        <f>T44+T43</f>
        <v>1400190.01</v>
      </c>
      <c r="W45" s="172" t="s">
        <v>19</v>
      </c>
      <c r="X45" s="173"/>
      <c r="Y45" s="79">
        <f>Y43+Y44</f>
        <v>1187717.6400000001</v>
      </c>
    </row>
    <row r="46" spans="1:26" ht="15.75" thickTop="1" x14ac:dyDescent="0.25"/>
    <row r="49" spans="2:26" x14ac:dyDescent="0.25">
      <c r="B49"/>
      <c r="C49"/>
      <c r="E49"/>
      <c r="F49"/>
      <c r="H49"/>
      <c r="I49"/>
      <c r="J49"/>
      <c r="K49"/>
      <c r="L49"/>
      <c r="P49"/>
      <c r="Q49"/>
      <c r="S49"/>
      <c r="T49"/>
      <c r="V49"/>
      <c r="W49"/>
      <c r="X49"/>
      <c r="Y49"/>
      <c r="Z49"/>
    </row>
    <row r="50" spans="2:26" x14ac:dyDescent="0.25">
      <c r="B50"/>
      <c r="C50"/>
      <c r="E50"/>
      <c r="F50"/>
      <c r="H50"/>
      <c r="I50"/>
      <c r="J50"/>
      <c r="K50"/>
      <c r="L50"/>
      <c r="P50"/>
      <c r="Q50"/>
      <c r="S50"/>
      <c r="T50"/>
      <c r="V50"/>
      <c r="W50"/>
      <c r="X50"/>
      <c r="Y50"/>
      <c r="Z50"/>
    </row>
    <row r="51" spans="2:26" x14ac:dyDescent="0.25">
      <c r="B51"/>
      <c r="C51"/>
      <c r="E51"/>
      <c r="F51"/>
      <c r="H51" s="165"/>
      <c r="I51" s="165"/>
      <c r="J51" s="80"/>
      <c r="K51" s="81"/>
      <c r="L51"/>
      <c r="P51"/>
      <c r="Q51"/>
      <c r="S51"/>
      <c r="T51"/>
      <c r="V51" s="165"/>
      <c r="W51" s="165"/>
      <c r="X51" s="80"/>
      <c r="Y51" s="81"/>
      <c r="Z51"/>
    </row>
    <row r="52" spans="2:26" x14ac:dyDescent="0.25">
      <c r="B52"/>
      <c r="C52"/>
      <c r="E52"/>
      <c r="F52"/>
      <c r="H52"/>
      <c r="I52"/>
      <c r="J52"/>
      <c r="K52"/>
      <c r="L52"/>
      <c r="P52"/>
      <c r="Q52"/>
      <c r="S52"/>
      <c r="T52"/>
      <c r="V52"/>
      <c r="W52"/>
      <c r="X52"/>
      <c r="Y52"/>
      <c r="Z52"/>
    </row>
    <row r="53" spans="2:26" x14ac:dyDescent="0.25">
      <c r="B53"/>
      <c r="C53"/>
      <c r="E53"/>
      <c r="F53"/>
      <c r="H53"/>
      <c r="I53"/>
      <c r="J53"/>
      <c r="K53"/>
      <c r="L53"/>
      <c r="P53"/>
      <c r="Q53"/>
      <c r="S53"/>
      <c r="T53"/>
      <c r="V53"/>
      <c r="W53"/>
      <c r="X53"/>
      <c r="Y53"/>
      <c r="Z53"/>
    </row>
    <row r="54" spans="2:26" x14ac:dyDescent="0.25">
      <c r="B54"/>
      <c r="C54"/>
      <c r="E54"/>
      <c r="F54"/>
      <c r="H54"/>
      <c r="I54"/>
      <c r="J54"/>
      <c r="K54"/>
      <c r="L54"/>
      <c r="P54"/>
      <c r="Q54"/>
      <c r="S54"/>
      <c r="T54"/>
      <c r="V54"/>
      <c r="W54"/>
      <c r="X54"/>
      <c r="Y54"/>
      <c r="Z54"/>
    </row>
    <row r="55" spans="2:26" x14ac:dyDescent="0.25">
      <c r="B55"/>
      <c r="C55"/>
      <c r="E55"/>
      <c r="F55"/>
      <c r="H55"/>
      <c r="I55"/>
      <c r="J55"/>
      <c r="K55"/>
      <c r="L55"/>
      <c r="P55"/>
      <c r="Q55"/>
      <c r="S55"/>
      <c r="T55"/>
      <c r="V55"/>
      <c r="W55"/>
      <c r="X55"/>
      <c r="Y55"/>
      <c r="Z55"/>
    </row>
    <row r="56" spans="2:26" x14ac:dyDescent="0.25">
      <c r="B56"/>
      <c r="C56"/>
      <c r="E56"/>
      <c r="F56"/>
      <c r="H56"/>
      <c r="I56"/>
      <c r="J56"/>
      <c r="K56"/>
      <c r="L56"/>
      <c r="P56"/>
      <c r="Q56"/>
      <c r="S56"/>
      <c r="T56"/>
      <c r="V56"/>
      <c r="W56"/>
      <c r="X56"/>
      <c r="Y56"/>
      <c r="Z56"/>
    </row>
    <row r="57" spans="2:26" x14ac:dyDescent="0.25">
      <c r="B57"/>
      <c r="C57"/>
      <c r="E57"/>
      <c r="F57"/>
      <c r="H57"/>
      <c r="I57"/>
      <c r="J57"/>
      <c r="K57"/>
      <c r="L57"/>
      <c r="P57"/>
      <c r="Q57"/>
      <c r="S57"/>
      <c r="T57"/>
      <c r="V57"/>
      <c r="W57"/>
      <c r="X57"/>
      <c r="Y57"/>
      <c r="Z57"/>
    </row>
    <row r="58" spans="2:26" x14ac:dyDescent="0.25">
      <c r="B58"/>
      <c r="C58"/>
      <c r="E58"/>
      <c r="F58"/>
      <c r="H58"/>
      <c r="I58"/>
      <c r="J58"/>
      <c r="K58"/>
      <c r="L58"/>
      <c r="P58"/>
      <c r="Q58"/>
      <c r="S58"/>
      <c r="T58"/>
      <c r="V58"/>
      <c r="W58"/>
      <c r="X58"/>
      <c r="Y58"/>
      <c r="Z58"/>
    </row>
    <row r="59" spans="2:26" x14ac:dyDescent="0.25">
      <c r="B59"/>
      <c r="C59"/>
      <c r="E59"/>
      <c r="F59"/>
      <c r="H59"/>
      <c r="I59"/>
      <c r="J59"/>
      <c r="K59"/>
      <c r="L59"/>
      <c r="P59"/>
      <c r="Q59"/>
      <c r="S59"/>
      <c r="T59"/>
      <c r="V59"/>
      <c r="W59"/>
      <c r="X59"/>
      <c r="Y59"/>
      <c r="Z59"/>
    </row>
    <row r="60" spans="2:26" x14ac:dyDescent="0.25">
      <c r="B60"/>
      <c r="C60"/>
      <c r="E60"/>
      <c r="F60"/>
      <c r="H60"/>
      <c r="I60"/>
      <c r="J60"/>
      <c r="K60"/>
      <c r="L60"/>
      <c r="P60"/>
      <c r="Q60"/>
      <c r="S60"/>
      <c r="T60"/>
      <c r="V60"/>
      <c r="W60"/>
      <c r="X60"/>
      <c r="Y60"/>
      <c r="Z60"/>
    </row>
    <row r="61" spans="2:26" x14ac:dyDescent="0.25">
      <c r="B61"/>
      <c r="C61"/>
      <c r="E61"/>
      <c r="F61"/>
      <c r="H61"/>
      <c r="I61"/>
      <c r="J61"/>
      <c r="K61"/>
      <c r="L61"/>
      <c r="P61"/>
      <c r="Q61"/>
      <c r="S61"/>
      <c r="T61"/>
      <c r="V61"/>
      <c r="W61"/>
      <c r="X61"/>
      <c r="Y61"/>
      <c r="Z61"/>
    </row>
    <row r="62" spans="2:26" x14ac:dyDescent="0.25">
      <c r="B62"/>
      <c r="C62"/>
      <c r="E62"/>
      <c r="F62"/>
      <c r="H62"/>
      <c r="I62"/>
      <c r="J62"/>
      <c r="K62"/>
      <c r="L62"/>
      <c r="P62"/>
      <c r="Q62"/>
      <c r="S62"/>
      <c r="T62"/>
      <c r="V62"/>
      <c r="W62"/>
      <c r="X62"/>
      <c r="Y62"/>
      <c r="Z62"/>
    </row>
    <row r="63" spans="2:26" x14ac:dyDescent="0.25">
      <c r="B63"/>
      <c r="C63"/>
      <c r="E63"/>
      <c r="F63"/>
      <c r="H63"/>
      <c r="I63"/>
      <c r="J63"/>
      <c r="K63"/>
      <c r="L63"/>
      <c r="P63"/>
      <c r="Q63"/>
      <c r="S63"/>
      <c r="T63"/>
      <c r="V63"/>
      <c r="W63"/>
      <c r="X63"/>
      <c r="Y63"/>
      <c r="Z63"/>
    </row>
    <row r="64" spans="2:26" x14ac:dyDescent="0.25">
      <c r="B64"/>
      <c r="C64"/>
      <c r="E64"/>
      <c r="F64"/>
      <c r="H64"/>
      <c r="I64"/>
      <c r="J64"/>
      <c r="K64"/>
      <c r="L64"/>
      <c r="P64"/>
      <c r="Q64"/>
      <c r="S64"/>
      <c r="T64"/>
      <c r="V64"/>
      <c r="W64"/>
      <c r="X64"/>
      <c r="Y64"/>
      <c r="Z64"/>
    </row>
    <row r="65" spans="2:26" x14ac:dyDescent="0.25">
      <c r="B65"/>
      <c r="C65"/>
      <c r="E65"/>
      <c r="F65"/>
      <c r="H65"/>
      <c r="I65"/>
      <c r="J65"/>
      <c r="K65"/>
      <c r="L65"/>
      <c r="P65"/>
      <c r="Q65"/>
      <c r="S65"/>
      <c r="T65"/>
      <c r="V65"/>
      <c r="W65"/>
      <c r="X65"/>
      <c r="Y65"/>
      <c r="Z65"/>
    </row>
    <row r="66" spans="2:26" x14ac:dyDescent="0.25">
      <c r="B66"/>
      <c r="C66"/>
      <c r="E66"/>
      <c r="F66"/>
      <c r="H66"/>
      <c r="I66"/>
      <c r="J66"/>
      <c r="K66"/>
      <c r="L66"/>
      <c r="P66"/>
      <c r="Q66"/>
      <c r="S66"/>
      <c r="T66"/>
      <c r="V66"/>
      <c r="W66"/>
      <c r="X66"/>
      <c r="Y66"/>
      <c r="Z66"/>
    </row>
    <row r="67" spans="2:26" x14ac:dyDescent="0.25">
      <c r="B67"/>
      <c r="C67"/>
      <c r="E67"/>
      <c r="F67"/>
      <c r="H67"/>
      <c r="I67"/>
      <c r="J67"/>
      <c r="K67"/>
      <c r="L67"/>
      <c r="P67"/>
      <c r="Q67"/>
      <c r="S67"/>
      <c r="T67"/>
      <c r="V67"/>
      <c r="W67"/>
      <c r="X67"/>
      <c r="Y67"/>
      <c r="Z67"/>
    </row>
    <row r="68" spans="2:26" x14ac:dyDescent="0.25">
      <c r="B68"/>
      <c r="C68"/>
      <c r="E68"/>
      <c r="F68"/>
      <c r="H68"/>
      <c r="I68"/>
      <c r="J68"/>
      <c r="K68"/>
      <c r="L68"/>
      <c r="P68"/>
      <c r="Q68"/>
      <c r="S68"/>
      <c r="T68"/>
      <c r="V68"/>
      <c r="W68"/>
      <c r="X68"/>
      <c r="Y68"/>
      <c r="Z68"/>
    </row>
    <row r="69" spans="2:26" x14ac:dyDescent="0.25">
      <c r="B69"/>
      <c r="C69"/>
      <c r="E69"/>
      <c r="F69"/>
      <c r="H69"/>
      <c r="I69"/>
      <c r="J69"/>
      <c r="K69"/>
      <c r="L69"/>
      <c r="P69"/>
      <c r="Q69"/>
      <c r="S69"/>
      <c r="T69"/>
      <c r="V69"/>
      <c r="W69"/>
      <c r="X69"/>
      <c r="Y69"/>
      <c r="Z69"/>
    </row>
    <row r="70" spans="2:26" x14ac:dyDescent="0.25">
      <c r="B70"/>
      <c r="C70"/>
      <c r="E70"/>
      <c r="F70"/>
      <c r="H70"/>
      <c r="I70"/>
      <c r="J70"/>
      <c r="K70"/>
      <c r="L70"/>
      <c r="P70"/>
      <c r="Q70"/>
      <c r="S70"/>
      <c r="T70"/>
      <c r="V70"/>
      <c r="W70"/>
      <c r="X70"/>
      <c r="Y70"/>
      <c r="Z70"/>
    </row>
    <row r="71" spans="2:26" x14ac:dyDescent="0.25">
      <c r="B71"/>
      <c r="C71"/>
      <c r="E71"/>
      <c r="F71"/>
      <c r="H71"/>
      <c r="I71"/>
      <c r="J71"/>
      <c r="K71"/>
      <c r="L71"/>
      <c r="P71"/>
      <c r="Q71"/>
      <c r="S71"/>
      <c r="T71"/>
      <c r="V71"/>
      <c r="W71"/>
      <c r="X71"/>
      <c r="Y71"/>
      <c r="Z71"/>
    </row>
    <row r="72" spans="2:26" x14ac:dyDescent="0.25">
      <c r="B72"/>
      <c r="C72"/>
      <c r="E72"/>
      <c r="F72"/>
      <c r="H72"/>
      <c r="I72"/>
      <c r="J72"/>
      <c r="K72"/>
      <c r="L72"/>
      <c r="P72"/>
      <c r="Q72"/>
      <c r="S72"/>
      <c r="T72"/>
      <c r="V72"/>
      <c r="W72"/>
      <c r="X72"/>
      <c r="Y72"/>
      <c r="Z72"/>
    </row>
    <row r="73" spans="2:26" x14ac:dyDescent="0.25">
      <c r="B73"/>
      <c r="C73"/>
      <c r="E73"/>
      <c r="F73"/>
      <c r="H73"/>
      <c r="I73"/>
      <c r="J73"/>
      <c r="K73"/>
      <c r="L73"/>
      <c r="P73"/>
      <c r="Q73"/>
      <c r="S73"/>
      <c r="T73"/>
      <c r="V73"/>
      <c r="W73"/>
      <c r="X73"/>
      <c r="Y73"/>
      <c r="Z73"/>
    </row>
    <row r="74" spans="2:26" x14ac:dyDescent="0.25">
      <c r="B74"/>
      <c r="C74"/>
      <c r="E74"/>
      <c r="F74"/>
      <c r="H74"/>
      <c r="I74"/>
      <c r="J74"/>
      <c r="K74"/>
      <c r="L74"/>
      <c r="P74"/>
      <c r="Q74"/>
      <c r="S74"/>
      <c r="T74"/>
      <c r="V74"/>
      <c r="W74"/>
      <c r="X74"/>
      <c r="Y74"/>
      <c r="Z74"/>
    </row>
    <row r="75" spans="2:26" x14ac:dyDescent="0.25">
      <c r="B75"/>
      <c r="C75"/>
      <c r="E75"/>
      <c r="F75"/>
      <c r="H75"/>
      <c r="I75"/>
      <c r="J75"/>
      <c r="K75"/>
      <c r="L75"/>
      <c r="P75"/>
      <c r="Q75"/>
      <c r="S75"/>
      <c r="T75"/>
      <c r="V75"/>
      <c r="W75"/>
      <c r="X75"/>
      <c r="Y75"/>
      <c r="Z75"/>
    </row>
    <row r="76" spans="2:26" x14ac:dyDescent="0.25">
      <c r="B76"/>
      <c r="C76"/>
      <c r="E76"/>
      <c r="F76"/>
      <c r="H76"/>
      <c r="I76"/>
      <c r="J76"/>
      <c r="K76"/>
      <c r="L76"/>
      <c r="P76"/>
      <c r="Q76"/>
      <c r="S76"/>
      <c r="T76"/>
      <c r="V76"/>
      <c r="W76"/>
      <c r="X76"/>
      <c r="Y76"/>
      <c r="Z76"/>
    </row>
    <row r="77" spans="2:26" x14ac:dyDescent="0.25">
      <c r="B77"/>
      <c r="C77"/>
      <c r="E77"/>
      <c r="F77"/>
      <c r="H77"/>
      <c r="I77"/>
      <c r="J77"/>
      <c r="K77"/>
      <c r="L77"/>
      <c r="P77"/>
      <c r="Q77"/>
      <c r="S77"/>
      <c r="T77"/>
      <c r="V77"/>
      <c r="W77"/>
      <c r="X77"/>
      <c r="Y77"/>
      <c r="Z77"/>
    </row>
    <row r="78" spans="2:26" x14ac:dyDescent="0.25">
      <c r="B78"/>
      <c r="C78"/>
      <c r="E78"/>
      <c r="F78"/>
      <c r="H78"/>
      <c r="I78"/>
      <c r="J78"/>
      <c r="K78"/>
      <c r="L78"/>
      <c r="P78"/>
      <c r="Q78"/>
      <c r="S78"/>
      <c r="T78"/>
      <c r="V78"/>
      <c r="W78"/>
      <c r="X78"/>
      <c r="Y78"/>
      <c r="Z78"/>
    </row>
    <row r="79" spans="2:26" x14ac:dyDescent="0.25">
      <c r="B79"/>
      <c r="C79"/>
      <c r="E79"/>
      <c r="F79"/>
      <c r="H79"/>
      <c r="I79"/>
      <c r="J79"/>
      <c r="K79"/>
      <c r="L79"/>
      <c r="P79"/>
      <c r="Q79"/>
      <c r="S79"/>
      <c r="T79"/>
      <c r="V79"/>
      <c r="W79"/>
      <c r="X79"/>
      <c r="Y79"/>
      <c r="Z79"/>
    </row>
    <row r="80" spans="2:26" x14ac:dyDescent="0.25">
      <c r="B80"/>
      <c r="C80"/>
      <c r="E80"/>
      <c r="F80"/>
      <c r="H80"/>
      <c r="I80"/>
      <c r="J80"/>
      <c r="K80"/>
      <c r="L80"/>
      <c r="P80"/>
      <c r="Q80"/>
      <c r="S80"/>
      <c r="T80"/>
      <c r="V80"/>
      <c r="W80"/>
      <c r="X80"/>
      <c r="Y80"/>
      <c r="Z80"/>
    </row>
    <row r="81" spans="2:26" x14ac:dyDescent="0.25">
      <c r="B81"/>
      <c r="C81"/>
      <c r="E81"/>
      <c r="F81"/>
      <c r="H81"/>
      <c r="I81"/>
      <c r="J81"/>
      <c r="K81"/>
      <c r="L81"/>
      <c r="P81"/>
      <c r="Q81"/>
      <c r="S81"/>
      <c r="T81"/>
      <c r="V81"/>
      <c r="W81"/>
      <c r="X81"/>
      <c r="Y81"/>
      <c r="Z81"/>
    </row>
    <row r="82" spans="2:26" x14ac:dyDescent="0.25">
      <c r="B82"/>
      <c r="C82"/>
      <c r="E82"/>
      <c r="F82"/>
      <c r="H82"/>
      <c r="I82"/>
      <c r="J82"/>
      <c r="K82"/>
      <c r="L82"/>
      <c r="P82"/>
      <c r="Q82"/>
      <c r="S82"/>
      <c r="T82"/>
      <c r="V82"/>
      <c r="W82"/>
      <c r="X82"/>
      <c r="Y82"/>
      <c r="Z82"/>
    </row>
    <row r="83" spans="2:26" x14ac:dyDescent="0.25">
      <c r="B83"/>
      <c r="C83"/>
      <c r="E83"/>
      <c r="F83"/>
      <c r="H83"/>
      <c r="I83"/>
      <c r="J83"/>
      <c r="K83"/>
      <c r="L83"/>
      <c r="P83"/>
      <c r="Q83"/>
      <c r="S83"/>
      <c r="T83"/>
      <c r="V83"/>
      <c r="W83"/>
      <c r="X83"/>
      <c r="Y83"/>
      <c r="Z83"/>
    </row>
    <row r="84" spans="2:26" x14ac:dyDescent="0.25">
      <c r="B84"/>
      <c r="C84"/>
      <c r="E84"/>
      <c r="F84"/>
      <c r="H84"/>
      <c r="I84"/>
      <c r="J84"/>
      <c r="K84"/>
      <c r="L84"/>
      <c r="P84"/>
      <c r="Q84"/>
      <c r="S84"/>
      <c r="T84"/>
      <c r="V84"/>
      <c r="W84"/>
      <c r="X84"/>
      <c r="Y84"/>
      <c r="Z84"/>
    </row>
    <row r="85" spans="2:26" x14ac:dyDescent="0.25">
      <c r="B85"/>
      <c r="C85"/>
      <c r="E85"/>
      <c r="F85"/>
      <c r="H85"/>
      <c r="I85"/>
      <c r="J85"/>
      <c r="K85"/>
      <c r="L85"/>
      <c r="P85"/>
      <c r="Q85"/>
      <c r="S85"/>
      <c r="T85"/>
      <c r="V85"/>
      <c r="W85"/>
      <c r="X85"/>
      <c r="Y85"/>
      <c r="Z85"/>
    </row>
    <row r="86" spans="2:26" x14ac:dyDescent="0.25">
      <c r="B86"/>
      <c r="C86"/>
      <c r="E86"/>
      <c r="F86"/>
      <c r="H86"/>
      <c r="I86"/>
      <c r="J86"/>
      <c r="K86"/>
      <c r="L86"/>
      <c r="P86"/>
      <c r="Q86"/>
      <c r="S86"/>
      <c r="T86"/>
      <c r="V86"/>
      <c r="W86"/>
      <c r="X86"/>
      <c r="Y86"/>
      <c r="Z86"/>
    </row>
    <row r="87" spans="2:26" x14ac:dyDescent="0.25">
      <c r="B87"/>
      <c r="C87"/>
      <c r="E87"/>
      <c r="F87"/>
      <c r="H87"/>
      <c r="I87"/>
      <c r="J87"/>
      <c r="K87"/>
      <c r="L87"/>
      <c r="P87"/>
      <c r="Q87"/>
      <c r="S87"/>
      <c r="T87"/>
      <c r="V87"/>
      <c r="W87"/>
      <c r="X87"/>
      <c r="Y87"/>
      <c r="Z87"/>
    </row>
    <row r="88" spans="2:26" x14ac:dyDescent="0.25">
      <c r="B88"/>
      <c r="C88"/>
      <c r="E88"/>
      <c r="F88"/>
      <c r="H88"/>
      <c r="I88"/>
      <c r="J88"/>
      <c r="K88"/>
      <c r="L88"/>
      <c r="P88"/>
      <c r="Q88"/>
      <c r="S88"/>
      <c r="T88"/>
      <c r="V88"/>
      <c r="W88"/>
      <c r="X88"/>
      <c r="Y88"/>
      <c r="Z88"/>
    </row>
    <row r="89" spans="2:26" x14ac:dyDescent="0.25">
      <c r="B89"/>
      <c r="C89"/>
      <c r="E89"/>
      <c r="F89"/>
      <c r="H89"/>
      <c r="I89"/>
      <c r="J89"/>
      <c r="K89"/>
      <c r="L89"/>
      <c r="P89"/>
      <c r="Q89"/>
      <c r="S89"/>
      <c r="T89"/>
      <c r="V89"/>
      <c r="W89"/>
      <c r="X89"/>
      <c r="Y89"/>
      <c r="Z89"/>
    </row>
    <row r="90" spans="2:26" x14ac:dyDescent="0.25">
      <c r="B90"/>
      <c r="C90"/>
      <c r="E90"/>
      <c r="F90"/>
      <c r="H90"/>
      <c r="I90"/>
      <c r="J90"/>
      <c r="K90"/>
      <c r="L90"/>
      <c r="P90"/>
      <c r="Q90"/>
      <c r="S90"/>
      <c r="T90"/>
      <c r="V90"/>
      <c r="W90"/>
      <c r="X90"/>
      <c r="Y90"/>
      <c r="Z90"/>
    </row>
    <row r="91" spans="2:26" x14ac:dyDescent="0.25">
      <c r="B91"/>
      <c r="C91"/>
      <c r="E91"/>
      <c r="F91"/>
      <c r="H91"/>
      <c r="I91"/>
      <c r="J91"/>
      <c r="K91"/>
      <c r="L91"/>
      <c r="P91"/>
      <c r="Q91"/>
      <c r="S91"/>
      <c r="T91"/>
      <c r="V91"/>
      <c r="W91"/>
      <c r="X91"/>
      <c r="Y91"/>
      <c r="Z91"/>
    </row>
    <row r="92" spans="2:26" x14ac:dyDescent="0.25">
      <c r="B92"/>
      <c r="C92"/>
      <c r="E92"/>
      <c r="F92"/>
      <c r="H92"/>
      <c r="I92"/>
      <c r="J92"/>
      <c r="K92"/>
      <c r="L92"/>
      <c r="P92"/>
      <c r="Q92"/>
      <c r="S92"/>
      <c r="T92"/>
      <c r="V92"/>
      <c r="W92"/>
      <c r="X92"/>
      <c r="Y92"/>
      <c r="Z92"/>
    </row>
    <row r="93" spans="2:26" x14ac:dyDescent="0.25">
      <c r="B93"/>
      <c r="C93"/>
      <c r="E93"/>
      <c r="F93"/>
      <c r="H93"/>
      <c r="I93"/>
      <c r="J93"/>
      <c r="K93"/>
      <c r="L93"/>
      <c r="P93"/>
      <c r="Q93"/>
      <c r="S93"/>
      <c r="T93"/>
      <c r="V93"/>
      <c r="W93"/>
      <c r="X93"/>
      <c r="Y93"/>
      <c r="Z93"/>
    </row>
    <row r="94" spans="2:26" x14ac:dyDescent="0.25">
      <c r="B94"/>
      <c r="C94"/>
      <c r="E94"/>
      <c r="F94"/>
      <c r="H94"/>
      <c r="I94"/>
      <c r="J94"/>
      <c r="K94"/>
      <c r="L94"/>
      <c r="P94"/>
      <c r="Q94"/>
      <c r="S94"/>
      <c r="T94"/>
      <c r="V94"/>
      <c r="W94"/>
      <c r="X94"/>
      <c r="Y94"/>
      <c r="Z94"/>
    </row>
    <row r="95" spans="2:26" x14ac:dyDescent="0.25">
      <c r="B95"/>
      <c r="C95"/>
      <c r="E95"/>
      <c r="F95"/>
      <c r="H95"/>
      <c r="I95"/>
      <c r="J95"/>
      <c r="K95"/>
      <c r="L95"/>
      <c r="P95"/>
      <c r="Q95"/>
      <c r="S95"/>
      <c r="T95"/>
      <c r="V95"/>
      <c r="W95"/>
      <c r="X95"/>
      <c r="Y95"/>
      <c r="Z95"/>
    </row>
    <row r="96" spans="2:26" x14ac:dyDescent="0.25">
      <c r="B96"/>
      <c r="C96"/>
      <c r="E96"/>
      <c r="F96"/>
      <c r="H96"/>
      <c r="I96"/>
      <c r="J96"/>
      <c r="K96"/>
      <c r="L96"/>
      <c r="P96"/>
      <c r="Q96"/>
      <c r="S96"/>
      <c r="T96"/>
      <c r="V96"/>
      <c r="W96"/>
      <c r="X96"/>
      <c r="Y96"/>
      <c r="Z96"/>
    </row>
    <row r="97" spans="2:26" x14ac:dyDescent="0.25">
      <c r="B97"/>
      <c r="C97"/>
      <c r="E97"/>
      <c r="F97"/>
      <c r="H97"/>
      <c r="I97"/>
      <c r="J97"/>
      <c r="K97"/>
      <c r="L97"/>
      <c r="P97"/>
      <c r="Q97"/>
      <c r="S97"/>
      <c r="T97"/>
      <c r="V97"/>
      <c r="W97"/>
      <c r="X97"/>
      <c r="Y97"/>
      <c r="Z97"/>
    </row>
    <row r="98" spans="2:26" x14ac:dyDescent="0.25">
      <c r="B98"/>
      <c r="C98"/>
      <c r="E98"/>
      <c r="F98"/>
      <c r="H98"/>
      <c r="I98"/>
      <c r="J98"/>
      <c r="K98"/>
      <c r="L98"/>
      <c r="P98"/>
      <c r="Q98"/>
      <c r="S98"/>
      <c r="T98"/>
      <c r="V98"/>
      <c r="W98"/>
      <c r="X98"/>
      <c r="Y98"/>
      <c r="Z98"/>
    </row>
    <row r="99" spans="2:26" x14ac:dyDescent="0.25">
      <c r="B99"/>
      <c r="C99"/>
      <c r="E99"/>
      <c r="F99"/>
      <c r="H99"/>
      <c r="I99"/>
      <c r="J99"/>
      <c r="K99"/>
      <c r="L99"/>
      <c r="P99"/>
      <c r="Q99"/>
      <c r="S99"/>
      <c r="T99"/>
      <c r="V99"/>
      <c r="W99"/>
      <c r="X99"/>
      <c r="Y99"/>
      <c r="Z99"/>
    </row>
    <row r="100" spans="2:26" x14ac:dyDescent="0.25">
      <c r="B100"/>
      <c r="C100"/>
      <c r="E100"/>
      <c r="F100"/>
      <c r="H100"/>
      <c r="I100"/>
      <c r="J100"/>
      <c r="K100"/>
      <c r="L100"/>
      <c r="P100"/>
      <c r="Q100"/>
      <c r="S100"/>
      <c r="T100"/>
      <c r="V100"/>
      <c r="W100"/>
      <c r="X100"/>
      <c r="Y100"/>
      <c r="Z100"/>
    </row>
    <row r="101" spans="2:26" x14ac:dyDescent="0.25">
      <c r="B101"/>
      <c r="C101"/>
      <c r="E101"/>
      <c r="F101"/>
      <c r="H101"/>
      <c r="I101"/>
      <c r="J101"/>
      <c r="K101"/>
      <c r="L101"/>
      <c r="P101"/>
      <c r="Q101"/>
      <c r="S101"/>
      <c r="T101"/>
      <c r="V101"/>
      <c r="W101"/>
      <c r="X101"/>
      <c r="Y101"/>
      <c r="Z101"/>
    </row>
    <row r="102" spans="2:26" x14ac:dyDescent="0.25">
      <c r="B102"/>
      <c r="C102"/>
      <c r="E102"/>
      <c r="F102"/>
      <c r="H102"/>
      <c r="I102"/>
      <c r="J102"/>
      <c r="K102"/>
      <c r="L102"/>
      <c r="P102"/>
      <c r="Q102"/>
      <c r="S102"/>
      <c r="T102"/>
      <c r="V102"/>
      <c r="W102"/>
      <c r="X102"/>
      <c r="Y102"/>
      <c r="Z102"/>
    </row>
    <row r="103" spans="2:26" x14ac:dyDescent="0.25">
      <c r="B103"/>
      <c r="C103"/>
      <c r="E103"/>
      <c r="F103"/>
      <c r="H103"/>
      <c r="I103"/>
      <c r="J103"/>
      <c r="K103"/>
      <c r="L103"/>
      <c r="P103"/>
      <c r="Q103"/>
      <c r="S103"/>
      <c r="T103"/>
      <c r="V103"/>
      <c r="W103"/>
      <c r="X103"/>
      <c r="Y103"/>
      <c r="Z103"/>
    </row>
    <row r="104" spans="2:26" x14ac:dyDescent="0.25">
      <c r="B104"/>
      <c r="C104"/>
      <c r="E104"/>
      <c r="F104"/>
      <c r="H104"/>
      <c r="I104"/>
      <c r="J104"/>
      <c r="K104"/>
      <c r="L104"/>
      <c r="P104"/>
      <c r="Q104"/>
      <c r="S104"/>
      <c r="T104"/>
      <c r="V104"/>
      <c r="W104"/>
      <c r="X104"/>
      <c r="Y104"/>
      <c r="Z104"/>
    </row>
    <row r="105" spans="2:26" x14ac:dyDescent="0.25">
      <c r="B105"/>
      <c r="C105"/>
      <c r="E105"/>
      <c r="F105"/>
      <c r="H105"/>
      <c r="I105"/>
      <c r="J105"/>
      <c r="K105"/>
      <c r="L105"/>
      <c r="P105"/>
      <c r="Q105"/>
      <c r="S105"/>
      <c r="T105"/>
      <c r="V105"/>
      <c r="W105"/>
      <c r="X105"/>
      <c r="Y105"/>
      <c r="Z105"/>
    </row>
    <row r="106" spans="2:26" x14ac:dyDescent="0.25">
      <c r="B106"/>
      <c r="C106"/>
      <c r="E106"/>
      <c r="F106"/>
      <c r="H106"/>
      <c r="I106"/>
      <c r="J106"/>
      <c r="K106"/>
      <c r="L106"/>
      <c r="P106"/>
      <c r="Q106"/>
      <c r="S106"/>
      <c r="T106"/>
      <c r="V106"/>
      <c r="W106"/>
      <c r="X106"/>
      <c r="Y106"/>
      <c r="Z106"/>
    </row>
    <row r="107" spans="2:26" x14ac:dyDescent="0.25">
      <c r="B107"/>
      <c r="C107"/>
      <c r="E107"/>
      <c r="F107"/>
      <c r="H107"/>
      <c r="I107"/>
      <c r="J107"/>
      <c r="K107"/>
      <c r="L107"/>
      <c r="P107"/>
      <c r="Q107"/>
      <c r="S107"/>
      <c r="T107"/>
      <c r="V107"/>
      <c r="W107"/>
      <c r="X107"/>
      <c r="Y107"/>
      <c r="Z107"/>
    </row>
    <row r="108" spans="2:26" x14ac:dyDescent="0.25">
      <c r="B108"/>
      <c r="C108"/>
      <c r="E108"/>
      <c r="F108"/>
      <c r="H108"/>
      <c r="I108"/>
      <c r="J108"/>
      <c r="K108"/>
      <c r="L108"/>
      <c r="P108"/>
      <c r="Q108"/>
      <c r="S108"/>
      <c r="T108"/>
      <c r="V108"/>
      <c r="W108"/>
      <c r="X108"/>
      <c r="Y108"/>
      <c r="Z108"/>
    </row>
    <row r="109" spans="2:26" x14ac:dyDescent="0.25">
      <c r="B109"/>
      <c r="C109"/>
      <c r="E109"/>
      <c r="F109"/>
      <c r="H109"/>
      <c r="I109"/>
      <c r="J109"/>
      <c r="K109"/>
      <c r="L109"/>
      <c r="P109"/>
      <c r="Q109"/>
      <c r="S109"/>
      <c r="T109"/>
      <c r="V109"/>
      <c r="W109"/>
      <c r="X109"/>
      <c r="Y109"/>
      <c r="Z109"/>
    </row>
    <row r="110" spans="2:26" x14ac:dyDescent="0.25">
      <c r="B110"/>
      <c r="C110"/>
      <c r="E110"/>
      <c r="F110"/>
      <c r="H110"/>
      <c r="I110"/>
      <c r="J110"/>
      <c r="K110"/>
      <c r="L110"/>
      <c r="P110"/>
      <c r="Q110"/>
      <c r="S110"/>
      <c r="T110"/>
      <c r="V110"/>
      <c r="W110"/>
      <c r="X110"/>
      <c r="Y110"/>
      <c r="Z110"/>
    </row>
    <row r="111" spans="2:26" x14ac:dyDescent="0.25">
      <c r="B111"/>
      <c r="C111"/>
      <c r="E111"/>
      <c r="F111"/>
      <c r="H111"/>
      <c r="I111"/>
      <c r="J111"/>
      <c r="K111"/>
      <c r="L111"/>
      <c r="P111"/>
      <c r="Q111"/>
      <c r="S111"/>
      <c r="T111"/>
      <c r="V111"/>
      <c r="W111"/>
      <c r="X111"/>
      <c r="Y111"/>
      <c r="Z111"/>
    </row>
  </sheetData>
  <mergeCells count="22">
    <mergeCell ref="X20:X21"/>
    <mergeCell ref="O38:P38"/>
    <mergeCell ref="Q1:X1"/>
    <mergeCell ref="S3:T3"/>
    <mergeCell ref="W3:Y3"/>
    <mergeCell ref="W45:X45"/>
    <mergeCell ref="V51:W51"/>
    <mergeCell ref="O40:P40"/>
    <mergeCell ref="R40:S40"/>
    <mergeCell ref="V39:W39"/>
    <mergeCell ref="X39:Y39"/>
    <mergeCell ref="C1:J1"/>
    <mergeCell ref="E3:F3"/>
    <mergeCell ref="I3:K3"/>
    <mergeCell ref="J20:J21"/>
    <mergeCell ref="A38:B38"/>
    <mergeCell ref="H51:I51"/>
    <mergeCell ref="H39:I39"/>
    <mergeCell ref="J39:K39"/>
    <mergeCell ref="A40:B40"/>
    <mergeCell ref="D40:E40"/>
    <mergeCell ref="I45:J45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141"/>
  <sheetViews>
    <sheetView tabSelected="1" workbookViewId="0">
      <selection activeCell="C19" sqref="C19"/>
    </sheetView>
  </sheetViews>
  <sheetFormatPr baseColWidth="10" defaultRowHeight="15.75" x14ac:dyDescent="0.25"/>
  <cols>
    <col min="2" max="2" width="11.42578125" style="83"/>
    <col min="3" max="3" width="14.140625" style="84" bestFit="1" customWidth="1"/>
    <col min="4" max="4" width="18.7109375" bestFit="1" customWidth="1"/>
    <col min="5" max="5" width="15.85546875" style="85" customWidth="1"/>
    <col min="6" max="6" width="14.140625" style="33" bestFit="1" customWidth="1"/>
    <col min="7" max="7" width="14.140625" style="14" bestFit="1" customWidth="1"/>
    <col min="8" max="9" width="11.42578125" style="14"/>
    <col min="12" max="12" width="15.42578125" customWidth="1"/>
    <col min="15" max="15" width="20.140625" bestFit="1" customWidth="1"/>
  </cols>
  <sheetData>
    <row r="1" spans="1:16" ht="19.5" customHeight="1" thickBot="1" x14ac:dyDescent="0.35">
      <c r="K1" s="183">
        <v>1</v>
      </c>
      <c r="L1" s="86" t="s">
        <v>28</v>
      </c>
      <c r="M1" s="86"/>
      <c r="N1" s="111"/>
      <c r="O1" s="112">
        <v>42375</v>
      </c>
      <c r="P1" s="113"/>
    </row>
    <row r="2" spans="1:16" ht="19.5" customHeight="1" thickBot="1" x14ac:dyDescent="0.35">
      <c r="D2" s="86" t="s">
        <v>21</v>
      </c>
      <c r="K2" s="184"/>
      <c r="L2" s="114"/>
      <c r="M2" s="114"/>
      <c r="N2" s="115"/>
      <c r="O2" s="116"/>
      <c r="P2" s="113"/>
    </row>
    <row r="3" spans="1:16" ht="16.5" thickBot="1" x14ac:dyDescent="0.3">
      <c r="B3" s="87" t="s">
        <v>22</v>
      </c>
      <c r="C3" s="88" t="s">
        <v>23</v>
      </c>
      <c r="D3" s="89" t="s">
        <v>24</v>
      </c>
      <c r="E3" s="89" t="s">
        <v>25</v>
      </c>
      <c r="F3" s="90" t="s">
        <v>24</v>
      </c>
      <c r="G3" s="91" t="s">
        <v>26</v>
      </c>
      <c r="K3" s="117" t="s">
        <v>23</v>
      </c>
      <c r="L3" s="117" t="s">
        <v>24</v>
      </c>
      <c r="M3" s="117"/>
      <c r="N3" s="118" t="s">
        <v>29</v>
      </c>
      <c r="O3" s="119" t="s">
        <v>30</v>
      </c>
      <c r="P3" s="120"/>
    </row>
    <row r="4" spans="1:16" x14ac:dyDescent="0.25">
      <c r="A4" s="14"/>
      <c r="B4" s="92">
        <v>42372</v>
      </c>
      <c r="C4" s="93" t="s">
        <v>27</v>
      </c>
      <c r="D4" s="94">
        <v>64808.800000000003</v>
      </c>
      <c r="E4" s="95" t="s">
        <v>60</v>
      </c>
      <c r="F4" s="94">
        <f>53359.27+11449.53</f>
        <v>64808.799999999996</v>
      </c>
      <c r="G4" s="161">
        <f t="shared" ref="G4:G75" si="0">D4-F4</f>
        <v>0</v>
      </c>
      <c r="H4" s="148"/>
      <c r="I4" s="149"/>
      <c r="K4" s="93" t="s">
        <v>32</v>
      </c>
      <c r="L4" s="94">
        <v>282286.43</v>
      </c>
      <c r="M4" s="121" t="s">
        <v>36</v>
      </c>
      <c r="N4" s="122">
        <v>3358503</v>
      </c>
      <c r="O4" s="123">
        <v>50000</v>
      </c>
      <c r="P4" s="124">
        <v>42350</v>
      </c>
    </row>
    <row r="5" spans="1:16" x14ac:dyDescent="0.25">
      <c r="A5" s="14"/>
      <c r="B5" s="96">
        <v>42375</v>
      </c>
      <c r="C5" s="93" t="s">
        <v>38</v>
      </c>
      <c r="D5" s="94">
        <v>46406.8</v>
      </c>
      <c r="E5" s="95">
        <v>42378</v>
      </c>
      <c r="F5" s="94">
        <v>46406.8</v>
      </c>
      <c r="G5" s="97">
        <f t="shared" si="0"/>
        <v>0</v>
      </c>
      <c r="H5" s="148"/>
      <c r="I5" s="149"/>
      <c r="K5" s="93" t="s">
        <v>33</v>
      </c>
      <c r="L5" s="94">
        <v>343984.8</v>
      </c>
      <c r="M5" s="125"/>
      <c r="N5" s="126">
        <v>3358502</v>
      </c>
      <c r="O5" s="127">
        <v>30000</v>
      </c>
      <c r="P5" s="128">
        <v>42350</v>
      </c>
    </row>
    <row r="6" spans="1:16" x14ac:dyDescent="0.25">
      <c r="A6" s="14"/>
      <c r="B6" s="96">
        <v>42371</v>
      </c>
      <c r="C6" s="98" t="s">
        <v>39</v>
      </c>
      <c r="D6" s="94">
        <v>256564</v>
      </c>
      <c r="E6" s="95">
        <v>42378</v>
      </c>
      <c r="F6" s="94">
        <v>256564</v>
      </c>
      <c r="G6" s="97">
        <f t="shared" si="0"/>
        <v>0</v>
      </c>
      <c r="H6" s="38"/>
      <c r="I6" s="149"/>
      <c r="K6" s="93" t="s">
        <v>34</v>
      </c>
      <c r="L6" s="94">
        <v>313225</v>
      </c>
      <c r="M6" s="125"/>
      <c r="N6" s="126">
        <v>3358501</v>
      </c>
      <c r="O6" s="127">
        <v>40000</v>
      </c>
      <c r="P6" s="128">
        <v>42350</v>
      </c>
    </row>
    <row r="7" spans="1:16" x14ac:dyDescent="0.25">
      <c r="A7" s="14"/>
      <c r="B7" s="96">
        <v>42376</v>
      </c>
      <c r="C7" s="93" t="s">
        <v>40</v>
      </c>
      <c r="D7" s="94">
        <v>227579.35</v>
      </c>
      <c r="E7" s="95" t="s">
        <v>63</v>
      </c>
      <c r="F7" s="94">
        <f>214497.17+13082.18</f>
        <v>227579.35</v>
      </c>
      <c r="G7" s="99">
        <f>D7-F7</f>
        <v>0</v>
      </c>
      <c r="H7" s="38"/>
      <c r="I7" s="149"/>
      <c r="K7" s="93" t="s">
        <v>35</v>
      </c>
      <c r="L7" s="94">
        <v>303639</v>
      </c>
      <c r="M7" s="125"/>
      <c r="N7" s="126">
        <v>3358500</v>
      </c>
      <c r="O7" s="127">
        <v>19545.5</v>
      </c>
      <c r="P7" s="128">
        <v>42350</v>
      </c>
    </row>
    <row r="8" spans="1:16" x14ac:dyDescent="0.25">
      <c r="A8" s="14"/>
      <c r="B8" s="96">
        <v>42379</v>
      </c>
      <c r="C8" s="93" t="s">
        <v>44</v>
      </c>
      <c r="D8" s="94">
        <v>268326</v>
      </c>
      <c r="E8" s="95">
        <v>42396</v>
      </c>
      <c r="F8" s="94">
        <v>268326</v>
      </c>
      <c r="G8" s="97">
        <f>D8-F8</f>
        <v>0</v>
      </c>
      <c r="H8" s="38"/>
      <c r="I8" s="149"/>
      <c r="K8" s="93" t="s">
        <v>27</v>
      </c>
      <c r="L8" s="94">
        <v>53359.27</v>
      </c>
      <c r="M8" s="125" t="s">
        <v>37</v>
      </c>
      <c r="N8" s="126">
        <v>3358499</v>
      </c>
      <c r="O8" s="127">
        <v>44712</v>
      </c>
      <c r="P8" s="128">
        <v>42351</v>
      </c>
    </row>
    <row r="9" spans="1:16" x14ac:dyDescent="0.25">
      <c r="A9" s="82"/>
      <c r="B9" s="96" t="s">
        <v>48</v>
      </c>
      <c r="C9" s="93" t="s">
        <v>45</v>
      </c>
      <c r="D9" s="94">
        <v>231464.75</v>
      </c>
      <c r="E9" s="95">
        <v>42396</v>
      </c>
      <c r="F9" s="94">
        <v>231464.75</v>
      </c>
      <c r="G9" s="99">
        <f>D9-F9</f>
        <v>0</v>
      </c>
      <c r="H9" s="38"/>
      <c r="I9" s="149"/>
      <c r="K9" s="93"/>
      <c r="L9" s="94"/>
      <c r="M9" s="129"/>
      <c r="N9" s="126">
        <v>3358497</v>
      </c>
      <c r="O9" s="127">
        <v>66045</v>
      </c>
      <c r="P9" s="128">
        <v>42352</v>
      </c>
    </row>
    <row r="10" spans="1:16" x14ac:dyDescent="0.25">
      <c r="A10" s="14"/>
      <c r="B10" s="96">
        <v>42384</v>
      </c>
      <c r="C10" s="93" t="s">
        <v>46</v>
      </c>
      <c r="D10" s="100">
        <v>105831.6</v>
      </c>
      <c r="E10" s="95">
        <v>42396</v>
      </c>
      <c r="F10" s="100">
        <v>105831.6</v>
      </c>
      <c r="G10" s="99">
        <f>D10-F10</f>
        <v>0</v>
      </c>
      <c r="H10" s="38"/>
      <c r="I10" s="149"/>
      <c r="K10" s="93"/>
      <c r="L10" s="94"/>
      <c r="M10" s="130"/>
      <c r="N10" s="126">
        <v>3358496</v>
      </c>
      <c r="O10" s="127">
        <v>55000</v>
      </c>
      <c r="P10" s="128">
        <v>42353</v>
      </c>
    </row>
    <row r="11" spans="1:16" ht="15" x14ac:dyDescent="0.25">
      <c r="A11" s="14"/>
      <c r="B11" s="96">
        <v>42388</v>
      </c>
      <c r="C11" s="93" t="s">
        <v>47</v>
      </c>
      <c r="D11" s="94">
        <v>30131</v>
      </c>
      <c r="E11" s="95">
        <v>42396</v>
      </c>
      <c r="F11" s="94">
        <v>30131</v>
      </c>
      <c r="G11" s="99">
        <f>D11-F11</f>
        <v>0</v>
      </c>
      <c r="H11" s="38"/>
      <c r="I11" s="149"/>
      <c r="K11" s="93"/>
      <c r="L11" s="94"/>
      <c r="M11" s="125"/>
      <c r="N11" s="131">
        <v>3358495</v>
      </c>
      <c r="O11" s="132">
        <v>22365</v>
      </c>
      <c r="P11" s="128">
        <v>42353</v>
      </c>
    </row>
    <row r="12" spans="1:16" ht="15" x14ac:dyDescent="0.25">
      <c r="A12" s="14"/>
      <c r="B12" s="96">
        <v>42389</v>
      </c>
      <c r="C12" s="93" t="s">
        <v>62</v>
      </c>
      <c r="D12" s="94">
        <v>341765</v>
      </c>
      <c r="E12" s="95">
        <v>42396</v>
      </c>
      <c r="F12" s="94">
        <v>341765</v>
      </c>
      <c r="G12" s="99">
        <f t="shared" si="0"/>
        <v>0</v>
      </c>
      <c r="H12" s="38"/>
      <c r="I12" s="149"/>
      <c r="K12" s="93"/>
      <c r="L12" s="94"/>
      <c r="M12" s="125"/>
      <c r="N12" s="131">
        <v>3358494</v>
      </c>
      <c r="O12" s="132">
        <v>75000</v>
      </c>
      <c r="P12" s="128">
        <v>42354</v>
      </c>
    </row>
    <row r="13" spans="1:16" ht="15" x14ac:dyDescent="0.25">
      <c r="A13" s="14"/>
      <c r="B13" s="96">
        <v>42389</v>
      </c>
      <c r="C13" s="93" t="s">
        <v>61</v>
      </c>
      <c r="D13" s="94">
        <v>198766</v>
      </c>
      <c r="E13" s="95">
        <v>42396</v>
      </c>
      <c r="F13" s="147">
        <v>196047.96</v>
      </c>
      <c r="G13" s="162">
        <f t="shared" si="0"/>
        <v>2718.0400000000081</v>
      </c>
      <c r="H13" s="148"/>
      <c r="I13" s="149"/>
      <c r="K13" s="93"/>
      <c r="L13" s="133"/>
      <c r="M13" s="125"/>
      <c r="N13" s="131">
        <v>3358493</v>
      </c>
      <c r="O13" s="132">
        <v>36616</v>
      </c>
      <c r="P13" s="128">
        <v>42354</v>
      </c>
    </row>
    <row r="14" spans="1:16" ht="15" x14ac:dyDescent="0.25">
      <c r="A14" s="14"/>
      <c r="B14" s="96">
        <v>42390</v>
      </c>
      <c r="C14" s="93" t="s">
        <v>64</v>
      </c>
      <c r="D14" s="94">
        <v>578.20000000000005</v>
      </c>
      <c r="E14" s="95"/>
      <c r="F14" s="94"/>
      <c r="G14" s="99">
        <f t="shared" si="0"/>
        <v>578.20000000000005</v>
      </c>
      <c r="H14" s="149"/>
      <c r="I14" s="149"/>
      <c r="K14" s="134"/>
      <c r="L14" s="135"/>
      <c r="M14" s="129"/>
      <c r="N14" s="136">
        <v>3358492</v>
      </c>
      <c r="O14" s="137">
        <v>75000</v>
      </c>
      <c r="P14" s="138">
        <v>42355</v>
      </c>
    </row>
    <row r="15" spans="1:16" ht="15" x14ac:dyDescent="0.25">
      <c r="A15" s="14"/>
      <c r="B15" s="96">
        <v>42393</v>
      </c>
      <c r="C15" s="93" t="s">
        <v>65</v>
      </c>
      <c r="D15" s="94">
        <v>16562</v>
      </c>
      <c r="E15" s="95"/>
      <c r="F15" s="94"/>
      <c r="G15" s="99">
        <f>D15-F15</f>
        <v>16562</v>
      </c>
      <c r="H15" s="149"/>
      <c r="I15" s="149"/>
      <c r="K15" s="134"/>
      <c r="L15" s="135"/>
      <c r="M15" s="129"/>
      <c r="N15" s="136">
        <v>3358490</v>
      </c>
      <c r="O15" s="137">
        <v>40000</v>
      </c>
      <c r="P15" s="138">
        <v>42355</v>
      </c>
    </row>
    <row r="16" spans="1:16" ht="15" x14ac:dyDescent="0.25">
      <c r="A16" s="14"/>
      <c r="B16" s="96">
        <v>42394</v>
      </c>
      <c r="C16" s="93" t="s">
        <v>66</v>
      </c>
      <c r="D16" s="94">
        <v>3629</v>
      </c>
      <c r="E16" s="95"/>
      <c r="F16" s="94"/>
      <c r="G16" s="99">
        <f>D16-F16</f>
        <v>3629</v>
      </c>
      <c r="K16" s="134"/>
      <c r="L16" s="135"/>
      <c r="M16" s="129"/>
      <c r="N16" s="136">
        <v>3358491</v>
      </c>
      <c r="O16" s="137">
        <v>28206.5</v>
      </c>
      <c r="P16" s="138">
        <v>42355</v>
      </c>
    </row>
    <row r="17" spans="1:17" ht="15" x14ac:dyDescent="0.25">
      <c r="A17" s="14"/>
      <c r="B17" s="96">
        <v>42396</v>
      </c>
      <c r="C17" s="93" t="s">
        <v>67</v>
      </c>
      <c r="D17" s="94">
        <v>112086.45</v>
      </c>
      <c r="E17" s="95"/>
      <c r="F17" s="94"/>
      <c r="G17" s="97">
        <f>D17-F17</f>
        <v>112086.45</v>
      </c>
      <c r="K17" s="134"/>
      <c r="L17" s="135"/>
      <c r="M17" s="129"/>
      <c r="N17" s="136">
        <v>3358489</v>
      </c>
      <c r="O17" s="137">
        <v>115000</v>
      </c>
      <c r="P17" s="138">
        <v>42356</v>
      </c>
    </row>
    <row r="18" spans="1:17" ht="15" x14ac:dyDescent="0.25">
      <c r="A18" s="14"/>
      <c r="B18" s="96">
        <v>42399</v>
      </c>
      <c r="C18" s="93" t="s">
        <v>69</v>
      </c>
      <c r="D18" s="94">
        <v>19937</v>
      </c>
      <c r="E18" s="95"/>
      <c r="F18" s="94"/>
      <c r="G18" s="97">
        <f>D18-F18</f>
        <v>19937</v>
      </c>
      <c r="K18" s="134"/>
      <c r="L18" s="135"/>
      <c r="M18" s="129"/>
      <c r="N18" s="136">
        <v>3358488</v>
      </c>
      <c r="O18" s="137">
        <v>60000</v>
      </c>
      <c r="P18" s="138">
        <v>42356</v>
      </c>
    </row>
    <row r="19" spans="1:17" ht="15" x14ac:dyDescent="0.25">
      <c r="A19" s="14"/>
      <c r="B19" s="96"/>
      <c r="C19" s="93"/>
      <c r="D19" s="94"/>
      <c r="E19" s="95"/>
      <c r="F19" s="94"/>
      <c r="G19" s="99">
        <f>D19-F19</f>
        <v>0</v>
      </c>
      <c r="K19" s="134"/>
      <c r="L19" s="135"/>
      <c r="M19" s="129"/>
      <c r="N19" s="136">
        <v>3358486</v>
      </c>
      <c r="O19" s="137">
        <v>20114</v>
      </c>
      <c r="P19" s="138">
        <v>42356</v>
      </c>
    </row>
    <row r="20" spans="1:17" ht="15" x14ac:dyDescent="0.25">
      <c r="A20" s="14"/>
      <c r="B20" s="96"/>
      <c r="C20" s="93"/>
      <c r="D20" s="94"/>
      <c r="E20" s="95"/>
      <c r="F20" s="94"/>
      <c r="G20" s="97">
        <f t="shared" si="0"/>
        <v>0</v>
      </c>
      <c r="K20" s="134"/>
      <c r="L20" s="135"/>
      <c r="M20" s="129"/>
      <c r="N20" s="136">
        <v>33558487</v>
      </c>
      <c r="O20" s="137">
        <v>60000</v>
      </c>
      <c r="P20" s="138">
        <v>42357</v>
      </c>
    </row>
    <row r="21" spans="1:17" ht="15" x14ac:dyDescent="0.25">
      <c r="A21" s="14"/>
      <c r="B21" s="96"/>
      <c r="C21" s="93"/>
      <c r="D21" s="94"/>
      <c r="E21" s="95"/>
      <c r="F21" s="94"/>
      <c r="G21" s="97">
        <f t="shared" si="0"/>
        <v>0</v>
      </c>
      <c r="K21" s="134"/>
      <c r="L21" s="135"/>
      <c r="M21" s="129"/>
      <c r="N21" s="136">
        <v>3358485</v>
      </c>
      <c r="O21" s="137">
        <v>20000</v>
      </c>
      <c r="P21" s="138">
        <v>42357</v>
      </c>
    </row>
    <row r="22" spans="1:17" ht="15" x14ac:dyDescent="0.25">
      <c r="A22" s="14"/>
      <c r="B22" s="96"/>
      <c r="C22" s="93"/>
      <c r="D22" s="94"/>
      <c r="E22" s="95"/>
      <c r="F22" s="94"/>
      <c r="G22" s="97">
        <f t="shared" si="0"/>
        <v>0</v>
      </c>
      <c r="K22" s="134"/>
      <c r="L22" s="135"/>
      <c r="M22" s="129"/>
      <c r="N22" s="136">
        <v>3358484</v>
      </c>
      <c r="O22" s="137">
        <v>60000</v>
      </c>
      <c r="P22" s="138">
        <v>42357</v>
      </c>
    </row>
    <row r="23" spans="1:17" ht="15" x14ac:dyDescent="0.25">
      <c r="A23" s="14"/>
      <c r="B23" s="96"/>
      <c r="C23" s="93"/>
      <c r="D23" s="94"/>
      <c r="E23" s="95"/>
      <c r="F23" s="94"/>
      <c r="G23" s="97">
        <f t="shared" si="0"/>
        <v>0</v>
      </c>
      <c r="K23" s="134"/>
      <c r="L23" s="135"/>
      <c r="M23" s="129"/>
      <c r="N23" s="136">
        <v>3358482</v>
      </c>
      <c r="O23" s="137">
        <v>20186</v>
      </c>
      <c r="P23" s="138">
        <v>42357</v>
      </c>
    </row>
    <row r="24" spans="1:17" ht="15" x14ac:dyDescent="0.25">
      <c r="A24" s="14"/>
      <c r="B24" s="96"/>
      <c r="C24" s="93"/>
      <c r="D24" s="94"/>
      <c r="E24" s="95"/>
      <c r="F24" s="94"/>
      <c r="G24" s="97">
        <f t="shared" si="0"/>
        <v>0</v>
      </c>
      <c r="K24" s="134"/>
      <c r="L24" s="135"/>
      <c r="M24" s="129"/>
      <c r="N24" s="136" t="s">
        <v>31</v>
      </c>
      <c r="O24" s="137">
        <v>102000</v>
      </c>
      <c r="P24" s="138">
        <v>42362</v>
      </c>
      <c r="Q24" s="146">
        <v>42358</v>
      </c>
    </row>
    <row r="25" spans="1:17" ht="15" x14ac:dyDescent="0.25">
      <c r="A25" s="14"/>
      <c r="B25" s="96"/>
      <c r="C25" s="93"/>
      <c r="D25" s="94"/>
      <c r="E25" s="95"/>
      <c r="F25" s="94"/>
      <c r="G25" s="97">
        <f t="shared" si="0"/>
        <v>0</v>
      </c>
      <c r="K25" s="134"/>
      <c r="L25" s="135"/>
      <c r="M25" s="129"/>
      <c r="N25" s="136">
        <v>3358480</v>
      </c>
      <c r="O25" s="137">
        <v>60000</v>
      </c>
      <c r="P25" s="138">
        <v>42358</v>
      </c>
    </row>
    <row r="26" spans="1:17" ht="15" x14ac:dyDescent="0.25">
      <c r="A26" s="14"/>
      <c r="B26" s="96"/>
      <c r="C26" s="93"/>
      <c r="D26" s="94"/>
      <c r="E26" s="95"/>
      <c r="F26" s="94"/>
      <c r="G26" s="97">
        <f t="shared" si="0"/>
        <v>0</v>
      </c>
      <c r="K26" s="134"/>
      <c r="L26" s="135"/>
      <c r="M26" s="129"/>
      <c r="N26" s="136">
        <v>3358478</v>
      </c>
      <c r="O26" s="137">
        <v>25000</v>
      </c>
      <c r="P26" s="138">
        <v>42358</v>
      </c>
    </row>
    <row r="27" spans="1:17" ht="15" x14ac:dyDescent="0.25">
      <c r="A27" s="14"/>
      <c r="B27" s="96"/>
      <c r="C27" s="93"/>
      <c r="D27" s="94"/>
      <c r="E27" s="95"/>
      <c r="F27" s="94"/>
      <c r="G27" s="97">
        <f t="shared" si="0"/>
        <v>0</v>
      </c>
      <c r="K27" s="134"/>
      <c r="L27" s="135"/>
      <c r="M27" s="129"/>
      <c r="N27" s="136">
        <v>3358479</v>
      </c>
      <c r="O27" s="137">
        <v>20091</v>
      </c>
      <c r="P27" s="138">
        <v>42358</v>
      </c>
    </row>
    <row r="28" spans="1:17" ht="15" x14ac:dyDescent="0.25">
      <c r="A28" s="14"/>
      <c r="B28" s="96"/>
      <c r="C28" s="93"/>
      <c r="D28" s="94"/>
      <c r="E28" s="95"/>
      <c r="F28" s="94"/>
      <c r="G28" s="97">
        <f t="shared" si="0"/>
        <v>0</v>
      </c>
      <c r="K28" s="134"/>
      <c r="L28" s="135"/>
      <c r="M28" s="129"/>
      <c r="N28" s="136" t="s">
        <v>31</v>
      </c>
      <c r="O28" s="137">
        <v>26910</v>
      </c>
      <c r="P28" s="138">
        <v>42359</v>
      </c>
    </row>
    <row r="29" spans="1:17" ht="15" x14ac:dyDescent="0.25">
      <c r="A29" s="14"/>
      <c r="B29" s="96"/>
      <c r="C29" s="93"/>
      <c r="D29" s="94"/>
      <c r="E29" s="95"/>
      <c r="F29" s="94"/>
      <c r="G29" s="97">
        <f t="shared" si="0"/>
        <v>0</v>
      </c>
      <c r="K29" s="134"/>
      <c r="L29" s="135"/>
      <c r="M29" s="129"/>
      <c r="N29" s="136">
        <v>3358477</v>
      </c>
      <c r="O29" s="137">
        <v>100000</v>
      </c>
      <c r="P29" s="138">
        <v>42359</v>
      </c>
    </row>
    <row r="30" spans="1:17" ht="15" x14ac:dyDescent="0.25">
      <c r="A30" s="14"/>
      <c r="B30" s="96"/>
      <c r="C30" s="93"/>
      <c r="D30" s="94"/>
      <c r="E30" s="95"/>
      <c r="F30" s="94"/>
      <c r="G30" s="97"/>
      <c r="K30" s="134"/>
      <c r="L30" s="135"/>
      <c r="M30" s="129"/>
      <c r="N30" s="136">
        <v>3358476</v>
      </c>
      <c r="O30" s="137">
        <v>24703.5</v>
      </c>
      <c r="P30" s="138">
        <v>42359</v>
      </c>
    </row>
    <row r="31" spans="1:17" thickBot="1" x14ac:dyDescent="0.3">
      <c r="A31" s="14"/>
      <c r="B31" s="96"/>
      <c r="C31" s="93"/>
      <c r="D31" s="94"/>
      <c r="E31" s="95"/>
      <c r="F31" s="94"/>
      <c r="G31" s="97">
        <f t="shared" si="0"/>
        <v>0</v>
      </c>
      <c r="K31" s="139"/>
      <c r="L31" s="139"/>
      <c r="M31" s="139"/>
      <c r="N31" s="140"/>
      <c r="O31" s="141">
        <v>0</v>
      </c>
      <c r="P31" s="142"/>
    </row>
    <row r="32" spans="1:17" ht="19.5" thickTop="1" x14ac:dyDescent="0.3">
      <c r="A32" s="14"/>
      <c r="B32" s="96"/>
      <c r="C32" s="93"/>
      <c r="D32" s="94"/>
      <c r="E32" s="95"/>
      <c r="F32" s="94"/>
      <c r="G32" s="97">
        <f t="shared" si="0"/>
        <v>0</v>
      </c>
      <c r="K32" s="67"/>
      <c r="L32" s="143">
        <f>SUM(L4:L31)</f>
        <v>1296494.5</v>
      </c>
      <c r="M32" s="144"/>
      <c r="N32" s="144"/>
      <c r="O32" s="144">
        <f>SUM(O4:O31)</f>
        <v>1296494.5</v>
      </c>
      <c r="P32" s="145"/>
    </row>
    <row r="33" spans="1:16" ht="15" x14ac:dyDescent="0.25">
      <c r="A33" s="14"/>
      <c r="B33" s="96"/>
      <c r="C33" s="93"/>
      <c r="D33" s="94"/>
      <c r="E33" s="95"/>
      <c r="F33" s="94"/>
      <c r="G33" s="97">
        <f t="shared" si="0"/>
        <v>0</v>
      </c>
      <c r="O33" s="3"/>
    </row>
    <row r="34" spans="1:16" ht="19.5" customHeight="1" thickBot="1" x14ac:dyDescent="0.3">
      <c r="A34" s="14"/>
      <c r="B34" s="96"/>
      <c r="C34" s="93"/>
      <c r="D34" s="94"/>
      <c r="E34" s="95"/>
      <c r="F34" s="94"/>
      <c r="G34" s="97">
        <f t="shared" si="0"/>
        <v>0</v>
      </c>
    </row>
    <row r="35" spans="1:16" ht="19.5" customHeight="1" thickBot="1" x14ac:dyDescent="0.35">
      <c r="A35" s="14"/>
      <c r="B35" s="96"/>
      <c r="C35" s="93"/>
      <c r="D35" s="94"/>
      <c r="E35" s="95"/>
      <c r="F35" s="94"/>
      <c r="G35" s="97">
        <f t="shared" si="0"/>
        <v>0</v>
      </c>
      <c r="K35" s="183">
        <v>1</v>
      </c>
      <c r="L35" s="86" t="s">
        <v>28</v>
      </c>
      <c r="M35" s="86"/>
      <c r="N35" s="111"/>
      <c r="O35" s="150">
        <v>42378</v>
      </c>
      <c r="P35" s="113"/>
    </row>
    <row r="36" spans="1:16" ht="19.5" customHeight="1" thickBot="1" x14ac:dyDescent="0.3">
      <c r="A36" s="14"/>
      <c r="B36" s="96"/>
      <c r="C36" s="93"/>
      <c r="D36" s="94"/>
      <c r="E36" s="95"/>
      <c r="F36" s="94"/>
      <c r="G36" s="97">
        <f t="shared" si="0"/>
        <v>0</v>
      </c>
      <c r="K36" s="184"/>
      <c r="L36" s="114"/>
      <c r="M36" s="114"/>
      <c r="N36" s="115"/>
      <c r="O36" s="116"/>
      <c r="P36" s="113"/>
    </row>
    <row r="37" spans="1:16" ht="19.5" customHeight="1" thickBot="1" x14ac:dyDescent="0.3">
      <c r="A37" s="14"/>
      <c r="B37" s="96"/>
      <c r="C37" s="93"/>
      <c r="D37" s="94"/>
      <c r="E37" s="95"/>
      <c r="F37" s="94"/>
      <c r="G37" s="97">
        <f t="shared" si="0"/>
        <v>0</v>
      </c>
      <c r="K37" s="117" t="s">
        <v>23</v>
      </c>
      <c r="L37" s="117" t="s">
        <v>24</v>
      </c>
      <c r="M37" s="117"/>
      <c r="N37" s="118" t="s">
        <v>29</v>
      </c>
      <c r="O37" s="119" t="s">
        <v>30</v>
      </c>
      <c r="P37" s="120"/>
    </row>
    <row r="38" spans="1:16" ht="19.5" customHeight="1" thickTop="1" x14ac:dyDescent="0.25">
      <c r="A38" s="14"/>
      <c r="B38" s="96"/>
      <c r="C38" s="93"/>
      <c r="D38" s="94"/>
      <c r="E38" s="95"/>
      <c r="F38" s="94"/>
      <c r="G38" s="97">
        <f t="shared" si="0"/>
        <v>0</v>
      </c>
      <c r="K38" s="93" t="s">
        <v>41</v>
      </c>
      <c r="L38" s="94">
        <v>277119</v>
      </c>
      <c r="M38" s="121"/>
      <c r="N38" s="122">
        <v>3358474</v>
      </c>
      <c r="O38" s="123">
        <v>40000</v>
      </c>
      <c r="P38" s="124">
        <v>42360</v>
      </c>
    </row>
    <row r="39" spans="1:16" x14ac:dyDescent="0.25">
      <c r="A39" s="14"/>
      <c r="B39" s="96"/>
      <c r="C39" s="93"/>
      <c r="D39" s="94"/>
      <c r="E39" s="95"/>
      <c r="F39" s="94"/>
      <c r="G39" s="97">
        <f t="shared" si="0"/>
        <v>0</v>
      </c>
      <c r="K39" s="93" t="s">
        <v>42</v>
      </c>
      <c r="L39" s="94">
        <v>118.8</v>
      </c>
      <c r="M39" s="125"/>
      <c r="N39" s="126">
        <v>3358475</v>
      </c>
      <c r="O39" s="127">
        <v>52000</v>
      </c>
      <c r="P39" s="128">
        <v>42360</v>
      </c>
    </row>
    <row r="40" spans="1:16" x14ac:dyDescent="0.25">
      <c r="A40" s="14"/>
      <c r="B40" s="96"/>
      <c r="C40" s="93"/>
      <c r="D40" s="94"/>
      <c r="E40" s="95"/>
      <c r="F40" s="94"/>
      <c r="G40" s="99">
        <f t="shared" si="0"/>
        <v>0</v>
      </c>
      <c r="K40" s="93" t="s">
        <v>43</v>
      </c>
      <c r="L40" s="94">
        <v>284267.2</v>
      </c>
      <c r="M40" s="125"/>
      <c r="N40" s="126">
        <v>3358473</v>
      </c>
      <c r="O40" s="127">
        <v>26643.5</v>
      </c>
      <c r="P40" s="128">
        <v>42360</v>
      </c>
    </row>
    <row r="41" spans="1:16" ht="19.5" customHeight="1" x14ac:dyDescent="0.25">
      <c r="A41" s="14"/>
      <c r="B41" s="96"/>
      <c r="C41" s="93"/>
      <c r="D41" s="94"/>
      <c r="E41" s="95"/>
      <c r="F41" s="94"/>
      <c r="G41" s="99">
        <f t="shared" si="0"/>
        <v>0</v>
      </c>
      <c r="K41" s="93" t="s">
        <v>27</v>
      </c>
      <c r="L41" s="94">
        <v>11449.53</v>
      </c>
      <c r="M41" s="125" t="s">
        <v>36</v>
      </c>
      <c r="N41" s="126">
        <v>3237887</v>
      </c>
      <c r="O41" s="127">
        <v>67323</v>
      </c>
      <c r="P41" s="128">
        <v>42360</v>
      </c>
    </row>
    <row r="42" spans="1:16" ht="16.5" customHeight="1" x14ac:dyDescent="0.25">
      <c r="A42" s="14"/>
      <c r="B42" s="96"/>
      <c r="C42" s="93"/>
      <c r="D42" s="94"/>
      <c r="E42" s="95"/>
      <c r="F42" s="94"/>
      <c r="G42" s="99">
        <f t="shared" si="0"/>
        <v>0</v>
      </c>
      <c r="K42" s="93" t="s">
        <v>38</v>
      </c>
      <c r="L42" s="94">
        <v>46406.8</v>
      </c>
      <c r="M42" s="125"/>
      <c r="N42" s="126">
        <v>3358472</v>
      </c>
      <c r="O42" s="127">
        <v>110000</v>
      </c>
      <c r="P42" s="128">
        <v>42361</v>
      </c>
    </row>
    <row r="43" spans="1:16" x14ac:dyDescent="0.25">
      <c r="A43" s="14"/>
      <c r="B43" s="96"/>
      <c r="C43" s="93"/>
      <c r="D43" s="100"/>
      <c r="E43" s="95"/>
      <c r="F43" s="94"/>
      <c r="G43" s="99">
        <f t="shared" si="0"/>
        <v>0</v>
      </c>
      <c r="K43" s="98" t="s">
        <v>39</v>
      </c>
      <c r="L43" s="94">
        <v>256564</v>
      </c>
      <c r="M43" s="129"/>
      <c r="N43" s="126">
        <v>3358471</v>
      </c>
      <c r="O43" s="127">
        <v>50000</v>
      </c>
      <c r="P43" s="128">
        <v>42361</v>
      </c>
    </row>
    <row r="44" spans="1:16" x14ac:dyDescent="0.25">
      <c r="A44" s="14"/>
      <c r="B44" s="96"/>
      <c r="C44" s="93"/>
      <c r="D44" s="94"/>
      <c r="E44" s="95"/>
      <c r="F44" s="94"/>
      <c r="G44" s="99">
        <f t="shared" si="0"/>
        <v>0</v>
      </c>
      <c r="K44" s="93" t="s">
        <v>40</v>
      </c>
      <c r="L44" s="94">
        <v>214497.17</v>
      </c>
      <c r="M44" s="130" t="s">
        <v>37</v>
      </c>
      <c r="N44" s="126">
        <v>3237970</v>
      </c>
      <c r="O44" s="127">
        <v>27000</v>
      </c>
      <c r="P44" s="128">
        <v>42361</v>
      </c>
    </row>
    <row r="45" spans="1:16" ht="15" x14ac:dyDescent="0.25">
      <c r="A45" s="101"/>
      <c r="B45" s="96"/>
      <c r="C45" s="93"/>
      <c r="D45" s="94"/>
      <c r="E45" s="95"/>
      <c r="F45" s="94"/>
      <c r="G45" s="99">
        <f t="shared" si="0"/>
        <v>0</v>
      </c>
      <c r="K45" s="93"/>
      <c r="L45" s="94"/>
      <c r="M45" s="125"/>
      <c r="N45" s="131">
        <v>3237966</v>
      </c>
      <c r="O45" s="132">
        <v>35304.5</v>
      </c>
      <c r="P45" s="128">
        <v>42362</v>
      </c>
    </row>
    <row r="46" spans="1:16" ht="15" x14ac:dyDescent="0.25">
      <c r="A46" s="101"/>
      <c r="B46" s="96"/>
      <c r="C46" s="93"/>
      <c r="D46" s="94"/>
      <c r="E46" s="95"/>
      <c r="F46" s="94"/>
      <c r="G46" s="99">
        <f t="shared" si="0"/>
        <v>0</v>
      </c>
      <c r="K46" s="93"/>
      <c r="L46" s="94"/>
      <c r="M46" s="125"/>
      <c r="N46" s="131">
        <v>3237969</v>
      </c>
      <c r="O46" s="132">
        <v>67511.5</v>
      </c>
      <c r="P46" s="128">
        <v>42361</v>
      </c>
    </row>
    <row r="47" spans="1:16" ht="15" x14ac:dyDescent="0.25">
      <c r="A47" s="101"/>
      <c r="B47" s="96"/>
      <c r="C47" s="93"/>
      <c r="D47" s="94"/>
      <c r="E47" s="95"/>
      <c r="F47" s="94"/>
      <c r="G47" s="99">
        <f t="shared" si="0"/>
        <v>0</v>
      </c>
      <c r="K47" s="93"/>
      <c r="L47" s="133"/>
      <c r="M47" s="125"/>
      <c r="N47" s="131">
        <v>3237967</v>
      </c>
      <c r="O47" s="132">
        <v>75000</v>
      </c>
      <c r="P47" s="128">
        <v>42362</v>
      </c>
    </row>
    <row r="48" spans="1:16" ht="15" x14ac:dyDescent="0.25">
      <c r="A48" s="101"/>
      <c r="B48" s="96"/>
      <c r="C48" s="93"/>
      <c r="D48" s="94"/>
      <c r="E48" s="95"/>
      <c r="F48" s="94"/>
      <c r="G48" s="99">
        <f t="shared" si="0"/>
        <v>0</v>
      </c>
      <c r="K48" s="134"/>
      <c r="L48" s="135"/>
      <c r="M48" s="129"/>
      <c r="N48" s="136">
        <v>3237968</v>
      </c>
      <c r="O48" s="137">
        <v>95000</v>
      </c>
      <c r="P48" s="138">
        <v>42362</v>
      </c>
    </row>
    <row r="49" spans="1:17" ht="15" x14ac:dyDescent="0.25">
      <c r="A49" s="101"/>
      <c r="B49" s="96"/>
      <c r="C49" s="93"/>
      <c r="D49" s="94"/>
      <c r="E49" s="95"/>
      <c r="F49" s="94"/>
      <c r="G49" s="99">
        <f t="shared" si="0"/>
        <v>0</v>
      </c>
      <c r="K49" s="134"/>
      <c r="L49" s="135"/>
      <c r="M49" s="129"/>
      <c r="N49" s="136">
        <v>3237965</v>
      </c>
      <c r="O49" s="137">
        <v>35732</v>
      </c>
      <c r="P49" s="138">
        <v>42362</v>
      </c>
    </row>
    <row r="50" spans="1:17" ht="15" x14ac:dyDescent="0.25">
      <c r="A50" s="101"/>
      <c r="B50" s="96"/>
      <c r="C50" s="93"/>
      <c r="D50" s="94"/>
      <c r="E50" s="95"/>
      <c r="F50" s="94"/>
      <c r="G50" s="99">
        <f t="shared" si="0"/>
        <v>0</v>
      </c>
      <c r="K50" s="134"/>
      <c r="L50" s="135"/>
      <c r="M50" s="129"/>
      <c r="N50" s="136" t="s">
        <v>31</v>
      </c>
      <c r="O50" s="137">
        <v>15541.5</v>
      </c>
      <c r="P50" s="138">
        <v>42352</v>
      </c>
      <c r="Q50" s="146">
        <v>42364</v>
      </c>
    </row>
    <row r="51" spans="1:17" ht="15" x14ac:dyDescent="0.25">
      <c r="A51" s="101"/>
      <c r="B51" s="96"/>
      <c r="C51" s="93"/>
      <c r="D51" s="94"/>
      <c r="E51" s="95"/>
      <c r="F51" s="94"/>
      <c r="G51" s="99">
        <f t="shared" si="0"/>
        <v>0</v>
      </c>
      <c r="K51" s="134"/>
      <c r="L51" s="135"/>
      <c r="M51" s="129"/>
      <c r="N51" s="136" t="s">
        <v>31</v>
      </c>
      <c r="O51" s="137">
        <v>13866.5</v>
      </c>
      <c r="P51" s="138">
        <v>42352</v>
      </c>
      <c r="Q51" s="146">
        <v>42364</v>
      </c>
    </row>
    <row r="52" spans="1:17" ht="15" x14ac:dyDescent="0.25">
      <c r="A52" s="101"/>
      <c r="B52" s="96"/>
      <c r="C52" s="93"/>
      <c r="D52" s="94"/>
      <c r="E52" s="95"/>
      <c r="F52" s="94"/>
      <c r="G52" s="99">
        <f t="shared" si="0"/>
        <v>0</v>
      </c>
      <c r="K52" s="134"/>
      <c r="L52" s="135"/>
      <c r="M52" s="129"/>
      <c r="N52" s="136" t="s">
        <v>31</v>
      </c>
      <c r="O52" s="137">
        <v>13500</v>
      </c>
      <c r="P52" s="138">
        <v>42353</v>
      </c>
      <c r="Q52" s="146">
        <v>42364</v>
      </c>
    </row>
    <row r="53" spans="1:17" ht="15" x14ac:dyDescent="0.25">
      <c r="A53" s="101"/>
      <c r="B53" s="96"/>
      <c r="C53" s="93"/>
      <c r="D53" s="94"/>
      <c r="E53" s="95"/>
      <c r="F53" s="94"/>
      <c r="G53" s="99">
        <f t="shared" si="0"/>
        <v>0</v>
      </c>
      <c r="K53" s="134"/>
      <c r="L53" s="135"/>
      <c r="M53" s="129"/>
      <c r="N53" s="136">
        <v>3237964</v>
      </c>
      <c r="O53" s="137">
        <v>94000</v>
      </c>
      <c r="P53" s="138">
        <v>42364</v>
      </c>
    </row>
    <row r="54" spans="1:17" ht="15" x14ac:dyDescent="0.25">
      <c r="A54" s="101"/>
      <c r="B54" s="96"/>
      <c r="C54" s="93"/>
      <c r="D54" s="94"/>
      <c r="E54" s="95"/>
      <c r="F54" s="94"/>
      <c r="G54" s="99">
        <f t="shared" si="0"/>
        <v>0</v>
      </c>
      <c r="K54" s="134"/>
      <c r="L54" s="135"/>
      <c r="M54" s="129"/>
      <c r="N54" s="136">
        <v>3237963</v>
      </c>
      <c r="O54" s="137">
        <v>47000</v>
      </c>
      <c r="P54" s="138">
        <v>42364</v>
      </c>
    </row>
    <row r="55" spans="1:17" ht="15" x14ac:dyDescent="0.25">
      <c r="A55" s="101"/>
      <c r="B55" s="96"/>
      <c r="C55" s="93"/>
      <c r="D55" s="94"/>
      <c r="E55" s="95"/>
      <c r="F55" s="94"/>
      <c r="G55" s="99">
        <f t="shared" si="0"/>
        <v>0</v>
      </c>
      <c r="K55" s="134"/>
      <c r="L55" s="135"/>
      <c r="M55" s="129"/>
      <c r="N55" s="136">
        <v>3237962</v>
      </c>
      <c r="O55" s="137">
        <v>35000</v>
      </c>
      <c r="P55" s="138">
        <v>42364</v>
      </c>
    </row>
    <row r="56" spans="1:17" ht="15" x14ac:dyDescent="0.25">
      <c r="A56" s="101"/>
      <c r="B56" s="96"/>
      <c r="C56" s="93"/>
      <c r="D56" s="94"/>
      <c r="E56" s="95"/>
      <c r="F56" s="94"/>
      <c r="G56" s="99">
        <f t="shared" si="0"/>
        <v>0</v>
      </c>
      <c r="K56" s="134"/>
      <c r="L56" s="135"/>
      <c r="M56" s="129"/>
      <c r="N56" s="136">
        <v>3237961</v>
      </c>
      <c r="O56" s="137">
        <v>30000</v>
      </c>
      <c r="P56" s="138">
        <v>42364</v>
      </c>
    </row>
    <row r="57" spans="1:17" ht="15" x14ac:dyDescent="0.25">
      <c r="A57" s="101"/>
      <c r="B57" s="96"/>
      <c r="C57" s="93"/>
      <c r="D57" s="94"/>
      <c r="E57" s="95"/>
      <c r="F57" s="94"/>
      <c r="G57" s="99">
        <f t="shared" si="0"/>
        <v>0</v>
      </c>
      <c r="K57" s="134"/>
      <c r="L57" s="135"/>
      <c r="M57" s="129"/>
      <c r="N57" s="136" t="s">
        <v>31</v>
      </c>
      <c r="O57" s="137">
        <v>110000</v>
      </c>
      <c r="P57" s="138">
        <v>42367</v>
      </c>
      <c r="Q57" s="146">
        <v>42365</v>
      </c>
    </row>
    <row r="58" spans="1:17" ht="15" x14ac:dyDescent="0.25">
      <c r="A58" s="101"/>
      <c r="B58" s="96"/>
      <c r="C58" s="93"/>
      <c r="D58" s="94"/>
      <c r="E58" s="95"/>
      <c r="F58" s="94"/>
      <c r="G58" s="99">
        <f t="shared" si="0"/>
        <v>0</v>
      </c>
      <c r="K58" s="134"/>
      <c r="L58" s="135"/>
      <c r="M58" s="129"/>
      <c r="N58" s="136">
        <v>3237959</v>
      </c>
      <c r="O58" s="137">
        <v>50000</v>
      </c>
      <c r="P58" s="138">
        <v>42365</v>
      </c>
    </row>
    <row r="59" spans="1:17" thickBot="1" x14ac:dyDescent="0.3">
      <c r="A59" s="101"/>
      <c r="B59" s="96"/>
      <c r="C59" s="93"/>
      <c r="D59" s="94"/>
      <c r="E59" s="95"/>
      <c r="F59" s="94"/>
      <c r="G59" s="99">
        <f t="shared" si="0"/>
        <v>0</v>
      </c>
      <c r="K59" s="139"/>
      <c r="L59" s="139"/>
      <c r="M59" s="139"/>
      <c r="N59" s="140"/>
      <c r="O59" s="141">
        <v>0</v>
      </c>
      <c r="P59" s="142"/>
    </row>
    <row r="60" spans="1:17" ht="19.5" thickTop="1" x14ac:dyDescent="0.3">
      <c r="A60" s="101"/>
      <c r="B60" s="96"/>
      <c r="C60" s="93"/>
      <c r="D60" s="94"/>
      <c r="E60" s="95"/>
      <c r="F60" s="94"/>
      <c r="G60" s="99">
        <f t="shared" si="0"/>
        <v>0</v>
      </c>
      <c r="K60" s="67"/>
      <c r="L60" s="143">
        <f>SUM(L38:L59)</f>
        <v>1090422.5</v>
      </c>
      <c r="M60" s="144"/>
      <c r="N60" s="144"/>
      <c r="O60" s="144">
        <f>SUM(O38:O59)</f>
        <v>1090422.5</v>
      </c>
      <c r="P60" s="145"/>
    </row>
    <row r="61" spans="1:17" ht="15" x14ac:dyDescent="0.25">
      <c r="A61" s="101"/>
      <c r="B61" s="96"/>
      <c r="C61" s="93"/>
      <c r="D61" s="94"/>
      <c r="E61" s="95"/>
      <c r="F61" s="94"/>
      <c r="G61" s="99">
        <f t="shared" si="0"/>
        <v>0</v>
      </c>
    </row>
    <row r="62" spans="1:17" ht="15" x14ac:dyDescent="0.25">
      <c r="A62" s="101"/>
      <c r="B62" s="96"/>
      <c r="C62" s="93"/>
      <c r="D62" s="94"/>
      <c r="E62" s="95"/>
      <c r="F62" s="94"/>
      <c r="G62" s="99">
        <f t="shared" si="0"/>
        <v>0</v>
      </c>
    </row>
    <row r="63" spans="1:17" ht="15" x14ac:dyDescent="0.25">
      <c r="A63" s="14"/>
      <c r="B63" s="96"/>
      <c r="C63" s="93"/>
      <c r="D63" s="94"/>
      <c r="E63" s="95"/>
      <c r="F63" s="94"/>
      <c r="G63" s="99">
        <f t="shared" si="0"/>
        <v>0</v>
      </c>
    </row>
    <row r="64" spans="1:17" thickBot="1" x14ac:dyDescent="0.3">
      <c r="A64" s="14"/>
      <c r="B64" s="96"/>
      <c r="C64" s="93"/>
      <c r="D64" s="94"/>
      <c r="E64" s="95"/>
      <c r="F64" s="94"/>
      <c r="G64" s="99">
        <f t="shared" si="0"/>
        <v>0</v>
      </c>
    </row>
    <row r="65" spans="1:16" ht="19.5" thickBot="1" x14ac:dyDescent="0.35">
      <c r="A65" s="14"/>
      <c r="B65" s="96"/>
      <c r="C65" s="93"/>
      <c r="D65" s="94"/>
      <c r="E65" s="95"/>
      <c r="F65" s="102"/>
      <c r="G65" s="99">
        <f t="shared" si="0"/>
        <v>0</v>
      </c>
      <c r="K65" s="183">
        <v>1</v>
      </c>
      <c r="L65" s="86" t="s">
        <v>28</v>
      </c>
      <c r="M65" s="86"/>
      <c r="N65" s="111"/>
      <c r="O65" s="150">
        <v>42396</v>
      </c>
      <c r="P65" s="113"/>
    </row>
    <row r="66" spans="1:16" ht="16.5" thickBot="1" x14ac:dyDescent="0.3">
      <c r="A66" s="14"/>
      <c r="B66" s="96"/>
      <c r="C66" s="93"/>
      <c r="D66" s="94"/>
      <c r="E66" s="103"/>
      <c r="F66" s="102"/>
      <c r="G66" s="99">
        <f t="shared" si="0"/>
        <v>0</v>
      </c>
      <c r="K66" s="184"/>
      <c r="L66" s="114"/>
      <c r="M66" s="114"/>
      <c r="N66" s="115"/>
      <c r="O66" s="116"/>
      <c r="P66" s="113"/>
    </row>
    <row r="67" spans="1:16" ht="16.5" thickBot="1" x14ac:dyDescent="0.3">
      <c r="A67" s="14"/>
      <c r="B67" s="96"/>
      <c r="C67" s="93"/>
      <c r="D67" s="94"/>
      <c r="E67" s="103"/>
      <c r="F67" s="102"/>
      <c r="G67" s="99">
        <f t="shared" si="0"/>
        <v>0</v>
      </c>
      <c r="K67" s="117" t="s">
        <v>23</v>
      </c>
      <c r="L67" s="117" t="s">
        <v>24</v>
      </c>
      <c r="M67" s="117"/>
      <c r="N67" s="118" t="s">
        <v>29</v>
      </c>
      <c r="O67" s="119" t="s">
        <v>30</v>
      </c>
      <c r="P67" s="120"/>
    </row>
    <row r="68" spans="1:16" ht="19.5" customHeight="1" thickTop="1" x14ac:dyDescent="0.25">
      <c r="B68" s="96"/>
      <c r="C68" s="93"/>
      <c r="D68" s="94"/>
      <c r="E68" s="104"/>
      <c r="F68" s="41"/>
      <c r="G68" s="99">
        <f t="shared" si="0"/>
        <v>0</v>
      </c>
      <c r="K68" s="93" t="s">
        <v>40</v>
      </c>
      <c r="L68" s="94">
        <v>13082.189</v>
      </c>
      <c r="M68" s="121" t="s">
        <v>36</v>
      </c>
      <c r="N68" s="122">
        <v>3237960</v>
      </c>
      <c r="O68" s="123">
        <v>24915.5</v>
      </c>
      <c r="P68" s="124">
        <v>42364</v>
      </c>
    </row>
    <row r="69" spans="1:16" ht="16.5" customHeight="1" x14ac:dyDescent="0.25">
      <c r="B69" s="96"/>
      <c r="C69" s="93"/>
      <c r="D69" s="94"/>
      <c r="E69" s="104"/>
      <c r="F69" s="41"/>
      <c r="G69" s="99">
        <f t="shared" si="0"/>
        <v>0</v>
      </c>
      <c r="K69" s="93" t="s">
        <v>44</v>
      </c>
      <c r="L69" s="94">
        <v>268326</v>
      </c>
      <c r="M69" s="125"/>
      <c r="N69" s="126">
        <v>3237958</v>
      </c>
      <c r="O69" s="127">
        <v>22295.5</v>
      </c>
      <c r="P69" s="128">
        <v>42365</v>
      </c>
    </row>
    <row r="70" spans="1:16" x14ac:dyDescent="0.25">
      <c r="B70" s="96"/>
      <c r="C70" s="93"/>
      <c r="D70" s="94"/>
      <c r="E70" s="104"/>
      <c r="F70" s="41"/>
      <c r="G70" s="99">
        <f t="shared" si="0"/>
        <v>0</v>
      </c>
      <c r="K70" s="93" t="s">
        <v>45</v>
      </c>
      <c r="L70" s="94">
        <v>231464.75</v>
      </c>
      <c r="M70" s="125"/>
      <c r="N70" s="126">
        <v>3237956</v>
      </c>
      <c r="O70" s="127">
        <v>55000</v>
      </c>
      <c r="P70" s="128">
        <v>42366</v>
      </c>
    </row>
    <row r="71" spans="1:16" x14ac:dyDescent="0.25">
      <c r="B71" s="96"/>
      <c r="C71" s="93"/>
      <c r="D71" s="94"/>
      <c r="E71" s="104"/>
      <c r="F71" s="41"/>
      <c r="G71" s="99">
        <f t="shared" si="0"/>
        <v>0</v>
      </c>
      <c r="K71" s="93" t="s">
        <v>46</v>
      </c>
      <c r="L71" s="100">
        <v>105831.6</v>
      </c>
      <c r="M71" s="125"/>
      <c r="N71" s="126">
        <v>3237955</v>
      </c>
      <c r="O71" s="127">
        <v>23660</v>
      </c>
      <c r="P71" s="128">
        <v>42366</v>
      </c>
    </row>
    <row r="72" spans="1:16" x14ac:dyDescent="0.25">
      <c r="B72" s="96"/>
      <c r="C72" s="93"/>
      <c r="D72" s="94"/>
      <c r="E72" s="104"/>
      <c r="F72" s="41"/>
      <c r="G72" s="99">
        <f t="shared" si="0"/>
        <v>0</v>
      </c>
      <c r="K72" s="93" t="s">
        <v>47</v>
      </c>
      <c r="L72" s="94">
        <v>30131</v>
      </c>
      <c r="M72" s="125"/>
      <c r="N72" s="126">
        <v>3237954</v>
      </c>
      <c r="O72" s="127">
        <v>75000</v>
      </c>
      <c r="P72" s="128">
        <v>42367</v>
      </c>
    </row>
    <row r="73" spans="1:16" x14ac:dyDescent="0.25">
      <c r="B73" s="96"/>
      <c r="C73" s="93"/>
      <c r="D73" s="94"/>
      <c r="E73" s="104"/>
      <c r="F73" s="41"/>
      <c r="G73" s="99">
        <f t="shared" si="0"/>
        <v>0</v>
      </c>
      <c r="K73" s="93" t="s">
        <v>62</v>
      </c>
      <c r="L73" s="94">
        <v>341765</v>
      </c>
      <c r="M73" s="129"/>
      <c r="N73" s="126">
        <v>3237953</v>
      </c>
      <c r="O73" s="127">
        <v>29929</v>
      </c>
      <c r="P73" s="128">
        <v>42367</v>
      </c>
    </row>
    <row r="74" spans="1:16" x14ac:dyDescent="0.25">
      <c r="B74" s="96"/>
      <c r="C74" s="93"/>
      <c r="D74" s="94"/>
      <c r="E74" s="104"/>
      <c r="F74" s="41"/>
      <c r="G74" s="99">
        <f t="shared" si="0"/>
        <v>0</v>
      </c>
      <c r="K74" s="93" t="s">
        <v>61</v>
      </c>
      <c r="L74" s="94">
        <v>196047.96</v>
      </c>
      <c r="M74" s="130" t="s">
        <v>37</v>
      </c>
      <c r="N74" s="126">
        <v>3237952</v>
      </c>
      <c r="O74" s="127">
        <v>93000</v>
      </c>
      <c r="P74" s="128">
        <v>42368</v>
      </c>
    </row>
    <row r="75" spans="1:16" ht="15" x14ac:dyDescent="0.25">
      <c r="B75" s="96"/>
      <c r="C75" s="93"/>
      <c r="D75" s="94"/>
      <c r="E75" s="104"/>
      <c r="F75" s="41"/>
      <c r="G75" s="99">
        <f t="shared" si="0"/>
        <v>0</v>
      </c>
      <c r="K75" s="93"/>
      <c r="L75" s="94"/>
      <c r="M75" s="125"/>
      <c r="N75" s="131">
        <v>3237951</v>
      </c>
      <c r="O75" s="132">
        <v>80000</v>
      </c>
      <c r="P75" s="128">
        <v>42368</v>
      </c>
    </row>
    <row r="76" spans="1:16" thickBot="1" x14ac:dyDescent="0.3">
      <c r="B76" s="14"/>
      <c r="C76" s="105"/>
      <c r="D76" s="106"/>
      <c r="E76" s="105"/>
      <c r="F76" s="107"/>
      <c r="G76" s="108">
        <f t="shared" ref="G76" si="1">D76-F76</f>
        <v>0</v>
      </c>
      <c r="K76" s="93"/>
      <c r="L76" s="94"/>
      <c r="M76" s="125"/>
      <c r="N76" s="131">
        <v>3237980</v>
      </c>
      <c r="O76" s="132">
        <v>20000</v>
      </c>
      <c r="P76" s="128">
        <v>42368</v>
      </c>
    </row>
    <row r="77" spans="1:16" ht="16.5" thickTop="1" x14ac:dyDescent="0.25">
      <c r="B77"/>
      <c r="C77"/>
      <c r="D77" s="109">
        <f>SUM(D4:D76)</f>
        <v>1924435.95</v>
      </c>
      <c r="E77" s="109"/>
      <c r="F77" s="110">
        <f t="shared" ref="F77" si="2">SUM(F4:F76)</f>
        <v>1768925.26</v>
      </c>
      <c r="G77" s="110">
        <f>SUM(G4:G76)</f>
        <v>155510.69</v>
      </c>
      <c r="K77" s="93"/>
      <c r="L77" s="133"/>
      <c r="M77" s="125"/>
      <c r="N77" s="131">
        <v>3237979</v>
      </c>
      <c r="O77" s="132">
        <v>25126</v>
      </c>
      <c r="P77" s="128">
        <v>42368</v>
      </c>
    </row>
    <row r="78" spans="1:16" x14ac:dyDescent="0.25">
      <c r="K78" s="134"/>
      <c r="L78" s="135"/>
      <c r="M78" s="129"/>
      <c r="N78" s="136">
        <v>3237978</v>
      </c>
      <c r="O78" s="137">
        <v>67500</v>
      </c>
      <c r="P78" s="138">
        <v>42369</v>
      </c>
    </row>
    <row r="79" spans="1:16" x14ac:dyDescent="0.25">
      <c r="K79" s="134"/>
      <c r="L79" s="135"/>
      <c r="M79" s="129"/>
      <c r="N79" s="136">
        <v>3237977</v>
      </c>
      <c r="O79" s="137">
        <v>29741.5</v>
      </c>
      <c r="P79" s="138">
        <v>42369</v>
      </c>
    </row>
    <row r="80" spans="1:16" x14ac:dyDescent="0.25">
      <c r="K80" s="134"/>
      <c r="L80" s="135"/>
      <c r="M80" s="129"/>
      <c r="N80" s="136">
        <v>3237976</v>
      </c>
      <c r="O80" s="137">
        <v>70000</v>
      </c>
      <c r="P80" s="138">
        <v>42371</v>
      </c>
    </row>
    <row r="81" spans="11:17" x14ac:dyDescent="0.25">
      <c r="K81" s="134"/>
      <c r="L81" s="135"/>
      <c r="M81" s="129"/>
      <c r="N81" s="136">
        <v>3237975</v>
      </c>
      <c r="O81" s="137">
        <v>17025.5</v>
      </c>
      <c r="P81" s="138">
        <v>42371</v>
      </c>
    </row>
    <row r="82" spans="11:17" x14ac:dyDescent="0.25">
      <c r="K82" s="134"/>
      <c r="L82" s="135"/>
      <c r="M82" s="129"/>
      <c r="N82" s="136">
        <v>3237974</v>
      </c>
      <c r="O82" s="137">
        <v>15000</v>
      </c>
      <c r="P82" s="138">
        <v>42372</v>
      </c>
    </row>
    <row r="83" spans="11:17" x14ac:dyDescent="0.25">
      <c r="K83" s="134"/>
      <c r="L83" s="135"/>
      <c r="M83" s="129"/>
      <c r="N83" s="136" t="s">
        <v>31</v>
      </c>
      <c r="O83" s="137">
        <v>34039</v>
      </c>
      <c r="P83" s="138">
        <v>42366</v>
      </c>
      <c r="Q83" s="164">
        <v>42372</v>
      </c>
    </row>
    <row r="84" spans="11:17" x14ac:dyDescent="0.25">
      <c r="K84" s="134"/>
      <c r="L84" s="135"/>
      <c r="M84" s="129"/>
      <c r="N84" s="136" t="s">
        <v>31</v>
      </c>
      <c r="O84" s="137">
        <v>8234</v>
      </c>
      <c r="P84" s="138">
        <v>42367</v>
      </c>
      <c r="Q84" s="164">
        <v>42372</v>
      </c>
    </row>
    <row r="85" spans="11:17" x14ac:dyDescent="0.25">
      <c r="K85" s="134"/>
      <c r="L85" s="135"/>
      <c r="M85" s="129"/>
      <c r="N85" s="136" t="s">
        <v>31</v>
      </c>
      <c r="O85" s="137">
        <v>5672</v>
      </c>
      <c r="P85" s="138">
        <v>42367</v>
      </c>
      <c r="Q85" s="164">
        <v>42372</v>
      </c>
    </row>
    <row r="86" spans="11:17" x14ac:dyDescent="0.25">
      <c r="K86" s="134"/>
      <c r="L86" s="135"/>
      <c r="M86" s="129"/>
      <c r="N86" s="136">
        <v>3237973</v>
      </c>
      <c r="O86" s="137">
        <v>24057</v>
      </c>
      <c r="P86" s="138">
        <v>42372</v>
      </c>
    </row>
    <row r="87" spans="11:17" x14ac:dyDescent="0.25">
      <c r="K87" s="134"/>
      <c r="L87" s="135"/>
      <c r="M87" s="129"/>
      <c r="N87" s="136" t="s">
        <v>31</v>
      </c>
      <c r="O87" s="137">
        <v>99325</v>
      </c>
      <c r="P87" s="138">
        <v>42375</v>
      </c>
      <c r="Q87" s="164">
        <v>42373</v>
      </c>
    </row>
    <row r="88" spans="11:17" x14ac:dyDescent="0.25">
      <c r="K88" s="134"/>
      <c r="L88" s="135"/>
      <c r="M88" s="129"/>
      <c r="N88" s="136" t="s">
        <v>31</v>
      </c>
      <c r="O88" s="137">
        <v>17240</v>
      </c>
      <c r="P88" s="138">
        <v>42374</v>
      </c>
      <c r="Q88" s="164">
        <v>42373</v>
      </c>
    </row>
    <row r="89" spans="11:17" x14ac:dyDescent="0.25">
      <c r="K89" s="134"/>
      <c r="L89" s="135"/>
      <c r="M89" s="129"/>
      <c r="N89" s="136" t="s">
        <v>31</v>
      </c>
      <c r="O89" s="137">
        <v>18792</v>
      </c>
      <c r="P89" s="138">
        <v>42374</v>
      </c>
      <c r="Q89" s="164">
        <v>42373</v>
      </c>
    </row>
    <row r="90" spans="11:17" x14ac:dyDescent="0.25">
      <c r="K90" s="134"/>
      <c r="L90" s="135"/>
      <c r="M90" s="129"/>
      <c r="N90" s="136">
        <v>3237990</v>
      </c>
      <c r="O90" s="137">
        <v>60000</v>
      </c>
      <c r="P90" s="138">
        <v>42373</v>
      </c>
      <c r="Q90" s="164"/>
    </row>
    <row r="91" spans="11:17" x14ac:dyDescent="0.25">
      <c r="K91" s="134"/>
      <c r="L91" s="135"/>
      <c r="M91" s="129"/>
      <c r="N91" s="136">
        <v>3237989</v>
      </c>
      <c r="O91" s="137">
        <v>19822.5</v>
      </c>
      <c r="P91" s="138">
        <v>42373</v>
      </c>
      <c r="Q91" s="164"/>
    </row>
    <row r="92" spans="11:17" x14ac:dyDescent="0.25">
      <c r="K92" s="134"/>
      <c r="L92" s="135"/>
      <c r="M92" s="129"/>
      <c r="N92" s="136" t="s">
        <v>31</v>
      </c>
      <c r="O92" s="137">
        <v>10027</v>
      </c>
      <c r="P92" s="138">
        <v>42377</v>
      </c>
      <c r="Q92" s="164">
        <v>42374</v>
      </c>
    </row>
    <row r="93" spans="11:17" x14ac:dyDescent="0.25">
      <c r="K93" s="134"/>
      <c r="L93" s="135"/>
      <c r="M93" s="129"/>
      <c r="N93" s="136">
        <v>3237971</v>
      </c>
      <c r="O93" s="137">
        <v>49600</v>
      </c>
      <c r="P93" s="138">
        <v>42374</v>
      </c>
    </row>
    <row r="94" spans="11:17" x14ac:dyDescent="0.25">
      <c r="K94" s="134"/>
      <c r="L94" s="135"/>
      <c r="M94" s="129"/>
      <c r="N94" s="136">
        <v>3237972</v>
      </c>
      <c r="O94" s="137">
        <v>35274</v>
      </c>
      <c r="P94" s="138">
        <v>42374</v>
      </c>
    </row>
    <row r="95" spans="11:17" x14ac:dyDescent="0.25">
      <c r="K95" s="134"/>
      <c r="L95" s="135"/>
      <c r="M95" s="129"/>
      <c r="N95" s="136" t="s">
        <v>31</v>
      </c>
      <c r="O95" s="137">
        <v>3705</v>
      </c>
      <c r="P95" s="138">
        <v>42374</v>
      </c>
    </row>
    <row r="96" spans="11:17" x14ac:dyDescent="0.25">
      <c r="K96" s="134"/>
      <c r="L96" s="135"/>
      <c r="M96" s="129"/>
      <c r="N96" s="136" t="s">
        <v>31</v>
      </c>
      <c r="O96" s="137">
        <v>32200</v>
      </c>
      <c r="P96" s="138">
        <v>42374</v>
      </c>
    </row>
    <row r="97" spans="2:16" x14ac:dyDescent="0.25">
      <c r="K97" s="134"/>
      <c r="L97" s="135"/>
      <c r="M97" s="129"/>
      <c r="N97" s="136" t="s">
        <v>31</v>
      </c>
      <c r="O97" s="137">
        <v>6268</v>
      </c>
      <c r="P97" s="138">
        <v>42374</v>
      </c>
    </row>
    <row r="98" spans="2:16" x14ac:dyDescent="0.25">
      <c r="K98" s="134"/>
      <c r="L98" s="135"/>
      <c r="M98" s="129"/>
      <c r="N98" s="136">
        <v>3237988</v>
      </c>
      <c r="O98" s="137">
        <v>18591.5</v>
      </c>
      <c r="P98" s="138">
        <v>42375</v>
      </c>
    </row>
    <row r="99" spans="2:16" x14ac:dyDescent="0.25">
      <c r="K99" s="134"/>
      <c r="L99" s="135"/>
      <c r="M99" s="129"/>
      <c r="N99" s="136">
        <v>3237987</v>
      </c>
      <c r="O99" s="137">
        <v>53608.5</v>
      </c>
      <c r="P99" s="138">
        <v>42376</v>
      </c>
    </row>
    <row r="100" spans="2:16" ht="16.5" thickBot="1" x14ac:dyDescent="0.3">
      <c r="K100" s="139"/>
      <c r="L100" s="139"/>
      <c r="M100" s="139"/>
      <c r="N100" s="140">
        <v>3237995</v>
      </c>
      <c r="O100" s="141">
        <v>42000</v>
      </c>
      <c r="P100" s="142">
        <v>42382</v>
      </c>
    </row>
    <row r="101" spans="2:16" ht="19.5" thickTop="1" x14ac:dyDescent="0.3">
      <c r="K101" s="67"/>
      <c r="L101" s="143">
        <f>SUM(L68:L100)</f>
        <v>1186648.4990000001</v>
      </c>
      <c r="M101" s="144"/>
      <c r="N101" s="144"/>
      <c r="O101" s="144">
        <f>SUM(O68:O100)</f>
        <v>1186648.5</v>
      </c>
      <c r="P101" s="145"/>
    </row>
    <row r="109" spans="2:16" ht="15" x14ac:dyDescent="0.25">
      <c r="B109"/>
      <c r="C109"/>
      <c r="E109"/>
      <c r="F109" s="14"/>
    </row>
    <row r="110" spans="2:16" ht="19.5" customHeight="1" x14ac:dyDescent="0.25">
      <c r="B110"/>
      <c r="C110"/>
      <c r="E110"/>
      <c r="F110" s="14"/>
    </row>
    <row r="111" spans="2:16" ht="16.5" customHeight="1" x14ac:dyDescent="0.25">
      <c r="B111"/>
      <c r="C111"/>
      <c r="E111"/>
      <c r="F111" s="14"/>
    </row>
    <row r="112" spans="2:16" ht="15" x14ac:dyDescent="0.25">
      <c r="B112"/>
      <c r="C112"/>
      <c r="E112"/>
      <c r="F112" s="14"/>
    </row>
    <row r="113" spans="2:9" ht="15" x14ac:dyDescent="0.25">
      <c r="B113"/>
      <c r="C113"/>
      <c r="E113"/>
      <c r="F113" s="14"/>
    </row>
    <row r="114" spans="2:9" ht="15" x14ac:dyDescent="0.25">
      <c r="B114"/>
      <c r="C114"/>
      <c r="E114"/>
      <c r="F114" s="14"/>
    </row>
    <row r="115" spans="2:9" ht="15" x14ac:dyDescent="0.25">
      <c r="B115"/>
      <c r="C115"/>
      <c r="E115"/>
      <c r="F115" s="14"/>
    </row>
    <row r="116" spans="2:9" ht="15" x14ac:dyDescent="0.25">
      <c r="B116"/>
      <c r="C116"/>
      <c r="E116"/>
      <c r="F116" s="14"/>
    </row>
    <row r="117" spans="2:9" ht="15" x14ac:dyDescent="0.25">
      <c r="B117"/>
      <c r="C117"/>
      <c r="E117"/>
      <c r="F117" s="14"/>
    </row>
    <row r="118" spans="2:9" ht="15" x14ac:dyDescent="0.25">
      <c r="B118"/>
      <c r="C118"/>
      <c r="E118"/>
      <c r="F118" s="14"/>
    </row>
    <row r="119" spans="2:9" ht="15" x14ac:dyDescent="0.25">
      <c r="B119"/>
      <c r="C119"/>
      <c r="E119"/>
      <c r="F119" s="14"/>
      <c r="G119"/>
      <c r="H119"/>
      <c r="I119"/>
    </row>
    <row r="120" spans="2:9" ht="15" x14ac:dyDescent="0.25">
      <c r="B120"/>
      <c r="C120"/>
      <c r="E120"/>
      <c r="F120" s="14"/>
      <c r="G120"/>
      <c r="H120"/>
      <c r="I120"/>
    </row>
    <row r="121" spans="2:9" ht="15" x14ac:dyDescent="0.25">
      <c r="B121"/>
      <c r="C121"/>
      <c r="E121"/>
      <c r="F121" s="14"/>
      <c r="G121"/>
      <c r="H121"/>
      <c r="I121"/>
    </row>
    <row r="122" spans="2:9" ht="15" x14ac:dyDescent="0.25">
      <c r="B122"/>
      <c r="C122"/>
      <c r="E122"/>
      <c r="F122" s="14"/>
      <c r="G122"/>
      <c r="H122"/>
      <c r="I122"/>
    </row>
    <row r="123" spans="2:9" ht="15" x14ac:dyDescent="0.25">
      <c r="B123"/>
      <c r="C123"/>
      <c r="E123"/>
      <c r="F123" s="14"/>
      <c r="G123"/>
      <c r="H123"/>
      <c r="I123"/>
    </row>
    <row r="124" spans="2:9" ht="15" x14ac:dyDescent="0.25">
      <c r="B124"/>
      <c r="C124"/>
      <c r="E124"/>
      <c r="F124" s="14"/>
      <c r="G124"/>
      <c r="H124"/>
      <c r="I124"/>
    </row>
    <row r="125" spans="2:9" ht="15" x14ac:dyDescent="0.25">
      <c r="B125"/>
      <c r="C125"/>
      <c r="E125"/>
      <c r="F125" s="14"/>
      <c r="G125"/>
      <c r="H125"/>
      <c r="I125"/>
    </row>
    <row r="126" spans="2:9" ht="15" x14ac:dyDescent="0.25">
      <c r="B126"/>
      <c r="C126"/>
      <c r="E126"/>
      <c r="F126" s="14"/>
      <c r="G126"/>
      <c r="H126"/>
      <c r="I126"/>
    </row>
    <row r="127" spans="2:9" ht="15" x14ac:dyDescent="0.25">
      <c r="B127"/>
      <c r="C127"/>
      <c r="E127"/>
      <c r="F127" s="14"/>
      <c r="G127"/>
      <c r="H127"/>
      <c r="I127"/>
    </row>
    <row r="128" spans="2:9" ht="15" x14ac:dyDescent="0.25">
      <c r="B128"/>
      <c r="C128"/>
      <c r="E128"/>
      <c r="F128" s="14"/>
      <c r="G128"/>
      <c r="H128"/>
      <c r="I128"/>
    </row>
    <row r="129" spans="2:9" ht="15" x14ac:dyDescent="0.25">
      <c r="B129"/>
      <c r="C129"/>
      <c r="E129"/>
      <c r="F129" s="14"/>
      <c r="G129"/>
      <c r="H129"/>
      <c r="I129"/>
    </row>
    <row r="130" spans="2:9" ht="15" x14ac:dyDescent="0.25">
      <c r="B130"/>
      <c r="C130"/>
      <c r="E130"/>
      <c r="F130" s="14"/>
      <c r="G130"/>
      <c r="H130"/>
      <c r="I130"/>
    </row>
    <row r="131" spans="2:9" ht="15" x14ac:dyDescent="0.25">
      <c r="B131"/>
      <c r="C131"/>
      <c r="E131"/>
      <c r="F131" s="14"/>
      <c r="G131"/>
      <c r="H131"/>
      <c r="I131"/>
    </row>
    <row r="132" spans="2:9" ht="15" x14ac:dyDescent="0.25">
      <c r="B132"/>
      <c r="C132"/>
      <c r="E132"/>
      <c r="F132" s="14"/>
      <c r="G132"/>
      <c r="H132"/>
      <c r="I132"/>
    </row>
    <row r="133" spans="2:9" ht="15" x14ac:dyDescent="0.25">
      <c r="B133"/>
      <c r="C133"/>
      <c r="E133"/>
      <c r="F133" s="14"/>
      <c r="G133"/>
      <c r="H133"/>
      <c r="I133"/>
    </row>
    <row r="134" spans="2:9" ht="15" x14ac:dyDescent="0.25">
      <c r="B134"/>
      <c r="C134"/>
      <c r="E134"/>
      <c r="F134" s="14"/>
      <c r="G134"/>
      <c r="H134"/>
      <c r="I134"/>
    </row>
    <row r="135" spans="2:9" ht="15" x14ac:dyDescent="0.25">
      <c r="B135"/>
      <c r="C135"/>
      <c r="E135"/>
      <c r="F135" s="14"/>
      <c r="G135"/>
      <c r="H135"/>
      <c r="I135"/>
    </row>
    <row r="136" spans="2:9" ht="15" x14ac:dyDescent="0.25">
      <c r="B136"/>
      <c r="C136"/>
      <c r="E136"/>
      <c r="F136" s="14"/>
      <c r="G136"/>
      <c r="H136"/>
      <c r="I136"/>
    </row>
    <row r="137" spans="2:9" ht="15" x14ac:dyDescent="0.25">
      <c r="B137"/>
      <c r="C137"/>
      <c r="E137"/>
      <c r="F137" s="14"/>
      <c r="G137"/>
      <c r="H137"/>
      <c r="I137"/>
    </row>
    <row r="138" spans="2:9" ht="15" x14ac:dyDescent="0.25">
      <c r="B138"/>
      <c r="C138"/>
      <c r="E138"/>
      <c r="F138" s="14"/>
      <c r="G138"/>
      <c r="H138"/>
      <c r="I138"/>
    </row>
    <row r="139" spans="2:9" ht="15" x14ac:dyDescent="0.25">
      <c r="B139"/>
      <c r="C139"/>
      <c r="E139"/>
      <c r="F139" s="14"/>
      <c r="G139"/>
      <c r="H139"/>
      <c r="I139"/>
    </row>
    <row r="140" spans="2:9" ht="15" x14ac:dyDescent="0.25">
      <c r="B140"/>
      <c r="C140"/>
      <c r="E140"/>
      <c r="F140" s="14"/>
      <c r="G140"/>
      <c r="H140"/>
      <c r="I140"/>
    </row>
    <row r="141" spans="2:9" ht="15" x14ac:dyDescent="0.25">
      <c r="B141"/>
      <c r="C141"/>
      <c r="E141"/>
      <c r="F141" s="14"/>
      <c r="G141"/>
      <c r="H141"/>
      <c r="I141"/>
    </row>
  </sheetData>
  <mergeCells count="3">
    <mergeCell ref="K1:K2"/>
    <mergeCell ref="K35:K36"/>
    <mergeCell ref="K65:K6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 N E R O    2016  </vt:lpstr>
      <vt:lpstr>REMISIONES  ENERO  2 0 1 6 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2016-01-27T17:24:53Z</cp:lastPrinted>
  <dcterms:created xsi:type="dcterms:W3CDTF">2016-01-06T15:01:35Z</dcterms:created>
  <dcterms:modified xsi:type="dcterms:W3CDTF">2016-02-02T17:21:21Z</dcterms:modified>
</cp:coreProperties>
</file>